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125" yWindow="15" windowWidth="14790" windowHeight="11100"/>
  </bookViews>
  <sheets>
    <sheet name="план" sheetId="1" r:id="rId1"/>
    <sheet name="расчет 2022 " sheetId="16" r:id="rId2"/>
    <sheet name="расчет вб 2022 (2)" sheetId="17" r:id="rId3"/>
    <sheet name="расчет 2023 " sheetId="18" r:id="rId4"/>
    <sheet name="расчет вб 2023 " sheetId="19" r:id="rId5"/>
    <sheet name="расчет 2024 " sheetId="20" r:id="rId6"/>
    <sheet name="расчет вб 2024 (2)" sheetId="21" r:id="rId7"/>
  </sheets>
  <definedNames>
    <definedName name="_xlnm.Print_Area" localSheetId="0">план!$A$1:$J$360</definedName>
    <definedName name="_xlnm.Print_Area" localSheetId="1">'расчет 2022 '!$A$1:$J$257</definedName>
    <definedName name="_xlnm.Print_Area" localSheetId="3">'расчет 2023 '!$A$1:$J$243</definedName>
    <definedName name="_xlnm.Print_Area" localSheetId="5">'расчет 2024 '!$A$1:$J$242</definedName>
    <definedName name="_xlnm.Print_Area" localSheetId="2">'расчет вб 2022 (2)'!$A$1:$J$151</definedName>
    <definedName name="_xlnm.Print_Area" localSheetId="4">'расчет вб 2023 '!$A$1:$J$152</definedName>
    <definedName name="_xlnm.Print_Area" localSheetId="6">'расчет вб 2024 (2)'!$A$1:$J$152</definedName>
  </definedNames>
  <calcPr calcId="145621"/>
</workbook>
</file>

<file path=xl/calcChain.xml><?xml version="1.0" encoding="utf-8"?>
<calcChain xmlns="http://schemas.openxmlformats.org/spreadsheetml/2006/main">
  <c r="F154" i="17" l="1"/>
  <c r="G502" i="1"/>
  <c r="K365" i="1" s="1"/>
  <c r="L30" i="1"/>
  <c r="M30" i="1"/>
  <c r="G486" i="1" l="1"/>
  <c r="J122" i="20" l="1"/>
  <c r="H92" i="17"/>
  <c r="G504" i="1"/>
  <c r="G564" i="1"/>
  <c r="I387" i="1"/>
  <c r="G302" i="1" l="1"/>
  <c r="I146" i="17" l="1"/>
  <c r="I198" i="16"/>
  <c r="I199" i="16" s="1"/>
  <c r="G150" i="1"/>
  <c r="G186" i="1"/>
  <c r="G443" i="1"/>
  <c r="J173" i="18" l="1"/>
  <c r="J179" i="16"/>
  <c r="B241" i="20" l="1"/>
  <c r="B2" i="20"/>
  <c r="K167" i="19"/>
  <c r="K164" i="19" s="1"/>
  <c r="I147" i="19"/>
  <c r="I148" i="19" s="1"/>
  <c r="I141" i="19"/>
  <c r="I142" i="19" s="1"/>
  <c r="J134" i="19"/>
  <c r="J135" i="19" s="1"/>
  <c r="I127" i="19"/>
  <c r="I128" i="19" s="1"/>
  <c r="J121" i="19"/>
  <c r="J122" i="19" s="1"/>
  <c r="J114" i="19"/>
  <c r="J115" i="19" s="1"/>
  <c r="J109" i="19"/>
  <c r="J110" i="19" s="1"/>
  <c r="J103" i="19"/>
  <c r="J104" i="19" s="1"/>
  <c r="I98" i="19"/>
  <c r="I99" i="19" s="1"/>
  <c r="H93" i="19"/>
  <c r="H94" i="19" s="1"/>
  <c r="J86" i="19"/>
  <c r="J89" i="19" s="1"/>
  <c r="J81" i="19"/>
  <c r="J82" i="19" s="1"/>
  <c r="J75" i="19"/>
  <c r="J76" i="19" s="1"/>
  <c r="K68" i="19"/>
  <c r="K66" i="19"/>
  <c r="K63" i="19" s="1"/>
  <c r="H63" i="19" s="1"/>
  <c r="I49" i="19"/>
  <c r="I50" i="19" s="1"/>
  <c r="I35" i="19"/>
  <c r="I36" i="19" s="1"/>
  <c r="I28" i="19"/>
  <c r="I29" i="19" s="1"/>
  <c r="K271" i="18"/>
  <c r="K267" i="18" s="1"/>
  <c r="L267" i="18" s="1"/>
  <c r="B242" i="18"/>
  <c r="J238" i="18"/>
  <c r="J239" i="18" s="1"/>
  <c r="J231" i="18"/>
  <c r="J232" i="18" s="1"/>
  <c r="J224" i="18"/>
  <c r="J225" i="18" s="1"/>
  <c r="H217" i="18"/>
  <c r="H218" i="18" s="1"/>
  <c r="I211" i="18"/>
  <c r="I212" i="18" s="1"/>
  <c r="I203" i="18"/>
  <c r="I204" i="18" s="1"/>
  <c r="I198" i="18"/>
  <c r="I199" i="18" s="1"/>
  <c r="I192" i="18"/>
  <c r="I193" i="18" s="1"/>
  <c r="H185" i="18"/>
  <c r="J178" i="18"/>
  <c r="J179" i="18" s="1"/>
  <c r="J174" i="18"/>
  <c r="J167" i="18"/>
  <c r="J168" i="18" s="1"/>
  <c r="J162" i="18"/>
  <c r="J155" i="18"/>
  <c r="J156" i="18" s="1"/>
  <c r="J147" i="18"/>
  <c r="J148" i="18" s="1"/>
  <c r="J141" i="18"/>
  <c r="J142" i="18" s="1"/>
  <c r="I135" i="18"/>
  <c r="G135" i="18" s="1"/>
  <c r="K130" i="18"/>
  <c r="J117" i="18"/>
  <c r="J118" i="18" s="1"/>
  <c r="J111" i="18"/>
  <c r="J112" i="18" s="1"/>
  <c r="J104" i="18"/>
  <c r="J105" i="18" s="1"/>
  <c r="K100" i="18"/>
  <c r="H88" i="18"/>
  <c r="H89" i="18" s="1"/>
  <c r="I82" i="18"/>
  <c r="H82" i="18" s="1"/>
  <c r="I81" i="18"/>
  <c r="H81" i="18" s="1"/>
  <c r="F74" i="18"/>
  <c r="F73" i="18"/>
  <c r="K68" i="18"/>
  <c r="K66" i="18"/>
  <c r="K60" i="18" s="1"/>
  <c r="G60" i="18" s="1"/>
  <c r="G58" i="18" s="1"/>
  <c r="J49" i="18"/>
  <c r="J50" i="18" s="1"/>
  <c r="I42" i="18"/>
  <c r="I43" i="18" s="1"/>
  <c r="I35" i="18"/>
  <c r="F35" i="18" s="1"/>
  <c r="I28" i="18"/>
  <c r="I29" i="18" s="1"/>
  <c r="B2" i="18"/>
  <c r="B2" i="21" s="1"/>
  <c r="K166" i="17"/>
  <c r="K162" i="17" s="1"/>
  <c r="I147" i="17"/>
  <c r="I140" i="17"/>
  <c r="I141" i="17" s="1"/>
  <c r="J133" i="17"/>
  <c r="J134" i="17" s="1"/>
  <c r="I126" i="17"/>
  <c r="I127" i="17" s="1"/>
  <c r="J120" i="17"/>
  <c r="J121" i="17" s="1"/>
  <c r="J113" i="17"/>
  <c r="J114" i="17" s="1"/>
  <c r="J108" i="17"/>
  <c r="J109" i="17" s="1"/>
  <c r="J102" i="17"/>
  <c r="J103" i="17" s="1"/>
  <c r="I97" i="17"/>
  <c r="I98" i="17" s="1"/>
  <c r="H93" i="17"/>
  <c r="J85" i="17"/>
  <c r="J88" i="17" s="1"/>
  <c r="J80" i="17"/>
  <c r="J81" i="17" s="1"/>
  <c r="J74" i="17"/>
  <c r="J75" i="17" s="1"/>
  <c r="K67" i="17"/>
  <c r="K65" i="17"/>
  <c r="K63" i="17" s="1"/>
  <c r="H63" i="17" s="1"/>
  <c r="I48" i="17"/>
  <c r="I49" i="17" s="1"/>
  <c r="I34" i="17"/>
  <c r="F34" i="17" s="1"/>
  <c r="I27" i="17"/>
  <c r="I28" i="17" s="1"/>
  <c r="K285" i="16"/>
  <c r="K281" i="16" s="1"/>
  <c r="L281" i="16" s="1"/>
  <c r="B256" i="16"/>
  <c r="B150" i="17" s="1"/>
  <c r="J252" i="16"/>
  <c r="J253" i="16" s="1"/>
  <c r="J245" i="16"/>
  <c r="J246" i="16" s="1"/>
  <c r="J238" i="16"/>
  <c r="J239" i="16" s="1"/>
  <c r="H231" i="16"/>
  <c r="H232" i="16" s="1"/>
  <c r="I225" i="16"/>
  <c r="I226" i="16" s="1"/>
  <c r="I217" i="16"/>
  <c r="I218" i="16" s="1"/>
  <c r="I211" i="16"/>
  <c r="I212" i="16" s="1"/>
  <c r="I205" i="16"/>
  <c r="I206" i="16" s="1"/>
  <c r="J184" i="16"/>
  <c r="J185" i="16" s="1"/>
  <c r="J180" i="16"/>
  <c r="J173" i="16"/>
  <c r="J174" i="16" s="1"/>
  <c r="J161" i="16"/>
  <c r="J162" i="16" s="1"/>
  <c r="J153" i="16"/>
  <c r="J154" i="16" s="1"/>
  <c r="J147" i="16"/>
  <c r="J148" i="16" s="1"/>
  <c r="I141" i="16"/>
  <c r="G141" i="16" s="1"/>
  <c r="K136" i="16"/>
  <c r="J123" i="16"/>
  <c r="J124" i="16" s="1"/>
  <c r="J117" i="16"/>
  <c r="J118" i="16" s="1"/>
  <c r="J110" i="16"/>
  <c r="J111" i="16" s="1"/>
  <c r="K106" i="16"/>
  <c r="H94" i="16"/>
  <c r="H95" i="16" s="1"/>
  <c r="I88" i="16"/>
  <c r="H88" i="16" s="1"/>
  <c r="I87" i="16"/>
  <c r="H87" i="16" s="1"/>
  <c r="F80" i="16"/>
  <c r="F79" i="16"/>
  <c r="F73" i="16"/>
  <c r="F72" i="16"/>
  <c r="K67" i="16"/>
  <c r="K65" i="16"/>
  <c r="K64" i="16" s="1"/>
  <c r="I48" i="16"/>
  <c r="I49" i="16" s="1"/>
  <c r="I41" i="16"/>
  <c r="I42" i="16" s="1"/>
  <c r="I34" i="16"/>
  <c r="I35" i="16" s="1"/>
  <c r="I27" i="16"/>
  <c r="I28" i="16" s="1"/>
  <c r="A3" i="16"/>
  <c r="A3" i="17" s="1"/>
  <c r="B2" i="16"/>
  <c r="B2" i="17" s="1"/>
  <c r="D166" i="21"/>
  <c r="D165" i="21"/>
  <c r="I87" i="21"/>
  <c r="E19" i="21"/>
  <c r="D19" i="21" s="1"/>
  <c r="E18" i="21"/>
  <c r="D18" i="21"/>
  <c r="K17" i="21"/>
  <c r="A3" i="21"/>
  <c r="D268" i="20"/>
  <c r="J268" i="20" s="1"/>
  <c r="D267" i="20"/>
  <c r="J267" i="20" s="1"/>
  <c r="D265" i="20"/>
  <c r="J265" i="20" s="1"/>
  <c r="K255" i="20"/>
  <c r="L255" i="20" s="1"/>
  <c r="M257" i="20"/>
  <c r="C257" i="20"/>
  <c r="C18" i="20" s="1"/>
  <c r="M256" i="20"/>
  <c r="L256" i="20"/>
  <c r="D256" i="20"/>
  <c r="C256" i="20"/>
  <c r="M255" i="20"/>
  <c r="C255" i="20"/>
  <c r="C266" i="20" s="1"/>
  <c r="M254" i="20"/>
  <c r="C254" i="20"/>
  <c r="C15" i="20" s="1"/>
  <c r="H184" i="20"/>
  <c r="J161" i="20"/>
  <c r="J128" i="20"/>
  <c r="J127" i="20"/>
  <c r="G127" i="20" s="1"/>
  <c r="J126" i="20"/>
  <c r="G126" i="20" s="1"/>
  <c r="J125" i="20"/>
  <c r="H125" i="20"/>
  <c r="J124" i="20"/>
  <c r="G124" i="20" s="1"/>
  <c r="H123" i="20"/>
  <c r="G123" i="20" s="1"/>
  <c r="G122" i="20"/>
  <c r="J98" i="20"/>
  <c r="J97" i="20"/>
  <c r="G97" i="20" s="1"/>
  <c r="J96" i="20"/>
  <c r="G96" i="20" s="1"/>
  <c r="J95" i="20"/>
  <c r="H95" i="20"/>
  <c r="J94" i="20"/>
  <c r="G94" i="20" s="1"/>
  <c r="J93" i="20"/>
  <c r="H93" i="20"/>
  <c r="J92" i="20"/>
  <c r="G92" i="20" s="1"/>
  <c r="G17" i="20"/>
  <c r="E17" i="20"/>
  <c r="D166" i="19"/>
  <c r="D165" i="19"/>
  <c r="I87" i="19"/>
  <c r="E19" i="19"/>
  <c r="D19" i="19" s="1"/>
  <c r="E18" i="19"/>
  <c r="D18" i="19"/>
  <c r="K17" i="19"/>
  <c r="A3" i="19"/>
  <c r="D269" i="18"/>
  <c r="J269" i="18" s="1"/>
  <c r="J268" i="18"/>
  <c r="D268" i="18"/>
  <c r="D266" i="18"/>
  <c r="J266" i="18" s="1"/>
  <c r="M258" i="18"/>
  <c r="C258" i="18"/>
  <c r="C19" i="18" s="1"/>
  <c r="M257" i="18"/>
  <c r="L257" i="18"/>
  <c r="D257" i="18"/>
  <c r="C257" i="18"/>
  <c r="M256" i="18"/>
  <c r="K256" i="18"/>
  <c r="L256" i="18" s="1"/>
  <c r="C256" i="18"/>
  <c r="C267" i="18" s="1"/>
  <c r="M255" i="18"/>
  <c r="C255" i="18"/>
  <c r="C16" i="18" s="1"/>
  <c r="B151" i="19"/>
  <c r="J130" i="18"/>
  <c r="G128" i="18"/>
  <c r="G127" i="18"/>
  <c r="H126" i="18"/>
  <c r="G126" i="18"/>
  <c r="G125" i="18"/>
  <c r="H124" i="18"/>
  <c r="G124" i="18"/>
  <c r="G123" i="18"/>
  <c r="J100" i="18"/>
  <c r="G98" i="18"/>
  <c r="G97" i="18"/>
  <c r="H96" i="18"/>
  <c r="G96" i="18"/>
  <c r="G95" i="18"/>
  <c r="H94" i="18"/>
  <c r="G94" i="18"/>
  <c r="G93" i="18"/>
  <c r="G18" i="18"/>
  <c r="E18" i="18"/>
  <c r="D18" i="18" s="1"/>
  <c r="D165" i="17"/>
  <c r="C165" i="17"/>
  <c r="J165" i="17" s="1"/>
  <c r="D164" i="17"/>
  <c r="C164" i="17"/>
  <c r="C17" i="17" s="1"/>
  <c r="C163" i="17"/>
  <c r="C16" i="17" s="1"/>
  <c r="C162" i="17"/>
  <c r="C15" i="17" s="1"/>
  <c r="I86" i="17"/>
  <c r="E18" i="17"/>
  <c r="D18" i="17"/>
  <c r="E17" i="17"/>
  <c r="D17" i="17" s="1"/>
  <c r="K16" i="17"/>
  <c r="D283" i="16"/>
  <c r="J283" i="16" s="1"/>
  <c r="D282" i="16"/>
  <c r="J282" i="16" s="1"/>
  <c r="C281" i="16"/>
  <c r="D280" i="16"/>
  <c r="J280" i="16" s="1"/>
  <c r="M273" i="16"/>
  <c r="C273" i="16"/>
  <c r="E272" i="16"/>
  <c r="E18" i="16" s="1"/>
  <c r="L271" i="16"/>
  <c r="K270" i="16"/>
  <c r="K272" i="16" s="1"/>
  <c r="L272" i="16" s="1"/>
  <c r="G272" i="16" s="1"/>
  <c r="G18" i="16" s="1"/>
  <c r="E270" i="16"/>
  <c r="E16" i="16" s="1"/>
  <c r="E269" i="16"/>
  <c r="D269" i="16" s="1"/>
  <c r="J269" i="16" s="1"/>
  <c r="H191" i="16"/>
  <c r="J168" i="16"/>
  <c r="I142" i="16"/>
  <c r="J136" i="16"/>
  <c r="G134" i="16"/>
  <c r="G133" i="16"/>
  <c r="H132" i="16"/>
  <c r="G132" i="16" s="1"/>
  <c r="G131" i="16"/>
  <c r="H130" i="16"/>
  <c r="G130" i="16"/>
  <c r="G129" i="16"/>
  <c r="J106" i="16"/>
  <c r="G104" i="16"/>
  <c r="G103" i="16"/>
  <c r="H102" i="16"/>
  <c r="G102" i="16" s="1"/>
  <c r="G101" i="16"/>
  <c r="H100" i="16"/>
  <c r="G100" i="16" s="1"/>
  <c r="G99" i="16"/>
  <c r="C18" i="16"/>
  <c r="G17" i="16"/>
  <c r="E17" i="16"/>
  <c r="D17" i="16"/>
  <c r="J17" i="16" s="1"/>
  <c r="C17" i="16"/>
  <c r="C16" i="16"/>
  <c r="C15" i="16"/>
  <c r="G95" i="20" l="1"/>
  <c r="G125" i="20"/>
  <c r="D17" i="20"/>
  <c r="G93" i="20"/>
  <c r="J256" i="20"/>
  <c r="C16" i="20"/>
  <c r="G281" i="16"/>
  <c r="D281" i="16" s="1"/>
  <c r="J281" i="16" s="1"/>
  <c r="J284" i="16" s="1"/>
  <c r="K286" i="16" s="1"/>
  <c r="I36" i="18"/>
  <c r="K64" i="18"/>
  <c r="G64" i="18" s="1"/>
  <c r="G256" i="18"/>
  <c r="J164" i="17"/>
  <c r="C164" i="19"/>
  <c r="C17" i="19" s="1"/>
  <c r="G255" i="20"/>
  <c r="C17" i="18"/>
  <c r="E257" i="20"/>
  <c r="E258" i="18"/>
  <c r="E19" i="18" s="1"/>
  <c r="C17" i="20"/>
  <c r="E255" i="20"/>
  <c r="E16" i="20" s="1"/>
  <c r="F74" i="16"/>
  <c r="F34" i="16"/>
  <c r="I136" i="18"/>
  <c r="I35" i="17"/>
  <c r="K64" i="19"/>
  <c r="H64" i="19" s="1"/>
  <c r="H61" i="19" s="1"/>
  <c r="K59" i="16"/>
  <c r="G59" i="16" s="1"/>
  <c r="G57" i="16" s="1"/>
  <c r="B2" i="19"/>
  <c r="I86" i="19"/>
  <c r="K62" i="16"/>
  <c r="G62" i="16" s="1"/>
  <c r="K163" i="17"/>
  <c r="E163" i="17" s="1"/>
  <c r="F75" i="18"/>
  <c r="K63" i="16"/>
  <c r="G63" i="16" s="1"/>
  <c r="I90" i="16"/>
  <c r="K60" i="19"/>
  <c r="H60" i="19" s="1"/>
  <c r="H58" i="19" s="1"/>
  <c r="K65" i="19"/>
  <c r="F81" i="16"/>
  <c r="K258" i="18"/>
  <c r="L258" i="18" s="1"/>
  <c r="G258" i="18" s="1"/>
  <c r="L270" i="16"/>
  <c r="G270" i="16" s="1"/>
  <c r="D270" i="16" s="1"/>
  <c r="C166" i="19"/>
  <c r="C166" i="21"/>
  <c r="C19" i="21" s="1"/>
  <c r="J19" i="21" s="1"/>
  <c r="C18" i="17"/>
  <c r="J18" i="17" s="1"/>
  <c r="C164" i="21"/>
  <c r="C17" i="21" s="1"/>
  <c r="E256" i="18"/>
  <c r="E17" i="18" s="1"/>
  <c r="E15" i="16"/>
  <c r="D15" i="16" s="1"/>
  <c r="J15" i="16" s="1"/>
  <c r="J129" i="20"/>
  <c r="F35" i="19"/>
  <c r="K124" i="18"/>
  <c r="K130" i="16"/>
  <c r="E18" i="20"/>
  <c r="D272" i="16"/>
  <c r="J272" i="16" s="1"/>
  <c r="D18" i="16"/>
  <c r="J18" i="16" s="1"/>
  <c r="E255" i="18"/>
  <c r="M259" i="18"/>
  <c r="J99" i="20"/>
  <c r="K100" i="16"/>
  <c r="J17" i="17"/>
  <c r="I85" i="17"/>
  <c r="E162" i="17"/>
  <c r="K65" i="18"/>
  <c r="K63" i="18"/>
  <c r="G63" i="18" s="1"/>
  <c r="I84" i="18"/>
  <c r="G267" i="18"/>
  <c r="K59" i="17"/>
  <c r="H59" i="17" s="1"/>
  <c r="H57" i="17" s="1"/>
  <c r="K64" i="17"/>
  <c r="K62" i="17"/>
  <c r="H62" i="17" s="1"/>
  <c r="H60" i="17" s="1"/>
  <c r="C165" i="21"/>
  <c r="J257" i="18"/>
  <c r="C18" i="18"/>
  <c r="J18" i="18" s="1"/>
  <c r="C165" i="19"/>
  <c r="C18" i="19" s="1"/>
  <c r="J18" i="19" s="1"/>
  <c r="K94" i="18"/>
  <c r="C166" i="17"/>
  <c r="C163" i="19"/>
  <c r="C259" i="18"/>
  <c r="M258" i="20"/>
  <c r="E254" i="20"/>
  <c r="K257" i="20"/>
  <c r="L257" i="20" s="1"/>
  <c r="G257" i="20" s="1"/>
  <c r="G18" i="20" s="1"/>
  <c r="C163" i="21"/>
  <c r="K163" i="19"/>
  <c r="C258" i="20"/>
  <c r="B151" i="21"/>
  <c r="J17" i="20" l="1"/>
  <c r="J165" i="19"/>
  <c r="D256" i="18"/>
  <c r="J256" i="18" s="1"/>
  <c r="D284" i="16"/>
  <c r="D255" i="20"/>
  <c r="J255" i="20" s="1"/>
  <c r="G16" i="16"/>
  <c r="D16" i="16" s="1"/>
  <c r="D19" i="16" s="1"/>
  <c r="G61" i="18"/>
  <c r="E164" i="19"/>
  <c r="K69" i="19"/>
  <c r="H65" i="19" s="1"/>
  <c r="H57" i="19" s="1"/>
  <c r="H66" i="19" s="1"/>
  <c r="K70" i="19" s="1"/>
  <c r="K68" i="16"/>
  <c r="G64" i="16" s="1"/>
  <c r="G60" i="16"/>
  <c r="D163" i="17"/>
  <c r="J163" i="17" s="1"/>
  <c r="E16" i="17"/>
  <c r="D16" i="17" s="1"/>
  <c r="J16" i="17" s="1"/>
  <c r="G19" i="18"/>
  <c r="D19" i="18" s="1"/>
  <c r="J19" i="18" s="1"/>
  <c r="D258" i="18"/>
  <c r="J258" i="18" s="1"/>
  <c r="D257" i="20"/>
  <c r="J257" i="20" s="1"/>
  <c r="C19" i="19"/>
  <c r="J19" i="19" s="1"/>
  <c r="J166" i="19"/>
  <c r="J166" i="21"/>
  <c r="C16" i="21"/>
  <c r="C167" i="21"/>
  <c r="J270" i="16"/>
  <c r="J273" i="16" s="1"/>
  <c r="K274" i="16" s="1"/>
  <c r="D273" i="16"/>
  <c r="K69" i="18"/>
  <c r="G65" i="18" s="1"/>
  <c r="E163" i="19"/>
  <c r="D267" i="18"/>
  <c r="G17" i="18"/>
  <c r="D17" i="18" s="1"/>
  <c r="J17" i="18" s="1"/>
  <c r="E15" i="17"/>
  <c r="D15" i="17" s="1"/>
  <c r="D162" i="17"/>
  <c r="D255" i="18"/>
  <c r="E16" i="18"/>
  <c r="D16" i="18" s="1"/>
  <c r="D18" i="20"/>
  <c r="J18" i="20" s="1"/>
  <c r="E15" i="20"/>
  <c r="D15" i="20" s="1"/>
  <c r="D254" i="20"/>
  <c r="C167" i="19"/>
  <c r="C16" i="19"/>
  <c r="K68" i="17"/>
  <c r="H64" i="17" s="1"/>
  <c r="H56" i="17" s="1"/>
  <c r="H65" i="17" s="1"/>
  <c r="K69" i="17" s="1"/>
  <c r="C18" i="21"/>
  <c r="J18" i="21" s="1"/>
  <c r="J165" i="21"/>
  <c r="J16" i="16" l="1"/>
  <c r="J19" i="16" s="1"/>
  <c r="G57" i="18"/>
  <c r="G66" i="18" s="1"/>
  <c r="K70" i="18" s="1"/>
  <c r="E17" i="19"/>
  <c r="D17" i="19" s="1"/>
  <c r="J17" i="19" s="1"/>
  <c r="D164" i="19"/>
  <c r="J164" i="19" s="1"/>
  <c r="G56" i="16"/>
  <c r="G65" i="16" s="1"/>
  <c r="K19" i="16"/>
  <c r="J15" i="20"/>
  <c r="J255" i="18"/>
  <c r="J259" i="18" s="1"/>
  <c r="K260" i="18" s="1"/>
  <c r="D259" i="18"/>
  <c r="J267" i="18"/>
  <c r="J270" i="18" s="1"/>
  <c r="K272" i="18" s="1"/>
  <c r="D270" i="18"/>
  <c r="J162" i="17"/>
  <c r="J166" i="17" s="1"/>
  <c r="K167" i="17" s="1"/>
  <c r="D166" i="17"/>
  <c r="J15" i="17"/>
  <c r="J19" i="17" s="1"/>
  <c r="K19" i="17" s="1"/>
  <c r="D19" i="17"/>
  <c r="D258" i="20"/>
  <c r="J254" i="20"/>
  <c r="J258" i="20" s="1"/>
  <c r="J16" i="18"/>
  <c r="J20" i="18" s="1"/>
  <c r="K20" i="18" s="1"/>
  <c r="D20" i="18"/>
  <c r="E16" i="19"/>
  <c r="D16" i="19" s="1"/>
  <c r="D163" i="19"/>
  <c r="K69" i="16" l="1"/>
  <c r="F259" i="16"/>
  <c r="J163" i="19"/>
  <c r="J167" i="19" s="1"/>
  <c r="K168" i="19" s="1"/>
  <c r="D167" i="19"/>
  <c r="D20" i="19"/>
  <c r="J16" i="19"/>
  <c r="J20" i="19" s="1"/>
  <c r="K20" i="19" s="1"/>
  <c r="F245" i="18"/>
  <c r="H186" i="1" l="1"/>
  <c r="H211" i="1" l="1"/>
  <c r="H206" i="1"/>
  <c r="G211" i="1"/>
  <c r="G206" i="1"/>
  <c r="H551" i="1"/>
  <c r="G551" i="1"/>
  <c r="G557" i="1"/>
  <c r="I553" i="1"/>
  <c r="I554" i="1"/>
  <c r="I555" i="1"/>
  <c r="I556" i="1"/>
  <c r="I552" i="1"/>
  <c r="I551" i="1" l="1"/>
  <c r="I519" i="1"/>
  <c r="I538" i="1" l="1"/>
  <c r="H81" i="1" l="1"/>
  <c r="H400" i="1"/>
  <c r="I477" i="1" l="1"/>
  <c r="I453" i="1"/>
  <c r="H260" i="1" l="1"/>
  <c r="G260" i="1"/>
  <c r="G531" i="1"/>
  <c r="I540" i="1"/>
  <c r="H564" i="1"/>
  <c r="I572" i="1"/>
  <c r="I573" i="1"/>
  <c r="I574" i="1"/>
  <c r="I575" i="1"/>
  <c r="I576" i="1"/>
  <c r="I577" i="1"/>
  <c r="I571" i="1"/>
  <c r="I566" i="1"/>
  <c r="I567" i="1"/>
  <c r="I568" i="1"/>
  <c r="I569" i="1"/>
  <c r="I565" i="1"/>
  <c r="I559" i="1"/>
  <c r="I560" i="1"/>
  <c r="I561" i="1"/>
  <c r="I562" i="1"/>
  <c r="I563" i="1"/>
  <c r="J109" i="21" s="1"/>
  <c r="J110" i="21" s="1"/>
  <c r="I558" i="1"/>
  <c r="I389" i="1"/>
  <c r="I401" i="1" l="1"/>
  <c r="I134" i="20" s="1"/>
  <c r="G134" i="20" s="1"/>
  <c r="I533" i="1"/>
  <c r="I534" i="1"/>
  <c r="I535" i="1"/>
  <c r="I536" i="1"/>
  <c r="I537" i="1"/>
  <c r="I539" i="1"/>
  <c r="I532" i="1"/>
  <c r="J114" i="21" s="1"/>
  <c r="J115" i="21" s="1"/>
  <c r="I523" i="1"/>
  <c r="I524" i="1"/>
  <c r="I525" i="1"/>
  <c r="I526" i="1"/>
  <c r="I527" i="1"/>
  <c r="I528" i="1"/>
  <c r="I529" i="1"/>
  <c r="I530" i="1"/>
  <c r="I522" i="1"/>
  <c r="J134" i="21" s="1"/>
  <c r="J135" i="21" s="1"/>
  <c r="I514" i="1"/>
  <c r="H93" i="21" s="1"/>
  <c r="H94" i="21" s="1"/>
  <c r="I515" i="1"/>
  <c r="I516" i="1"/>
  <c r="J75" i="21" s="1"/>
  <c r="J76" i="21" s="1"/>
  <c r="I517" i="1"/>
  <c r="J103" i="21" s="1"/>
  <c r="J104" i="21" s="1"/>
  <c r="I518" i="1"/>
  <c r="J81" i="21" s="1"/>
  <c r="J82" i="21" s="1"/>
  <c r="I520" i="1"/>
  <c r="I127" i="21" s="1"/>
  <c r="I128" i="21" s="1"/>
  <c r="I513" i="1"/>
  <c r="J86" i="21" s="1"/>
  <c r="I506" i="1"/>
  <c r="I507" i="1"/>
  <c r="I28" i="21" s="1"/>
  <c r="I29" i="21" s="1"/>
  <c r="I508" i="1"/>
  <c r="I509" i="1"/>
  <c r="I49" i="21" s="1"/>
  <c r="I50" i="21" s="1"/>
  <c r="I510" i="1"/>
  <c r="I35" i="21" s="1"/>
  <c r="I511" i="1"/>
  <c r="I505" i="1"/>
  <c r="I440" i="1"/>
  <c r="I439" i="1"/>
  <c r="I427" i="1"/>
  <c r="I412" i="1"/>
  <c r="I413" i="1"/>
  <c r="I414" i="1"/>
  <c r="I415" i="1"/>
  <c r="I416" i="1"/>
  <c r="I417" i="1"/>
  <c r="I418" i="1"/>
  <c r="I81" i="20" s="1"/>
  <c r="H81" i="20" s="1"/>
  <c r="I419" i="1"/>
  <c r="I420" i="1"/>
  <c r="I421" i="1"/>
  <c r="I422" i="1"/>
  <c r="I423" i="1"/>
  <c r="I411" i="1"/>
  <c r="I406" i="1"/>
  <c r="I407" i="1"/>
  <c r="I405" i="1"/>
  <c r="I382" i="1"/>
  <c r="H87" i="20" s="1"/>
  <c r="H88" i="20" s="1"/>
  <c r="I383" i="1"/>
  <c r="K99" i="20" s="1"/>
  <c r="K93" i="20" s="1"/>
  <c r="I384" i="1"/>
  <c r="J103" i="20" s="1"/>
  <c r="J104" i="20" s="1"/>
  <c r="I385" i="1"/>
  <c r="I386" i="1"/>
  <c r="I381" i="1"/>
  <c r="I80" i="20" s="1"/>
  <c r="I98" i="21" l="1"/>
  <c r="I99" i="21" s="1"/>
  <c r="I147" i="21"/>
  <c r="I148" i="21" s="1"/>
  <c r="J121" i="21"/>
  <c r="J122" i="21" s="1"/>
  <c r="I141" i="21"/>
  <c r="I142" i="21" s="1"/>
  <c r="J89" i="21"/>
  <c r="I86" i="21"/>
  <c r="I211" i="1"/>
  <c r="K68" i="21"/>
  <c r="K167" i="21"/>
  <c r="K66" i="21"/>
  <c r="I36" i="21"/>
  <c r="F35" i="21"/>
  <c r="K270" i="20"/>
  <c r="K266" i="20" s="1"/>
  <c r="L266" i="20" s="1"/>
  <c r="G266" i="20" s="1"/>
  <c r="I135" i="20"/>
  <c r="H80" i="20"/>
  <c r="I83" i="20"/>
  <c r="J110" i="20"/>
  <c r="J111" i="20" s="1"/>
  <c r="I206" i="1"/>
  <c r="I512" i="1"/>
  <c r="I260" i="1"/>
  <c r="I531" i="1"/>
  <c r="G489" i="1"/>
  <c r="G154" i="1" s="1"/>
  <c r="G233" i="1"/>
  <c r="I557" i="1"/>
  <c r="G230" i="1"/>
  <c r="H504" i="1"/>
  <c r="G185" i="1"/>
  <c r="G306" i="1" l="1"/>
  <c r="K64" i="21"/>
  <c r="H64" i="21" s="1"/>
  <c r="K63" i="21"/>
  <c r="H63" i="21" s="1"/>
  <c r="K60" i="21"/>
  <c r="H60" i="21" s="1"/>
  <c r="H58" i="21" s="1"/>
  <c r="K65" i="21"/>
  <c r="K164" i="21"/>
  <c r="E164" i="21" s="1"/>
  <c r="K163" i="21"/>
  <c r="E163" i="21" s="1"/>
  <c r="D266" i="20"/>
  <c r="G16" i="20"/>
  <c r="D16" i="20" s="1"/>
  <c r="I504" i="1"/>
  <c r="H177" i="1"/>
  <c r="G177" i="1"/>
  <c r="H485" i="1"/>
  <c r="G485" i="1"/>
  <c r="G309" i="1" s="1"/>
  <c r="H175" i="1"/>
  <c r="G175" i="1"/>
  <c r="H137" i="1"/>
  <c r="H132" i="1"/>
  <c r="G137" i="1"/>
  <c r="G132" i="1"/>
  <c r="H480" i="1"/>
  <c r="G480" i="1"/>
  <c r="I482" i="1"/>
  <c r="I476" i="1"/>
  <c r="H443" i="1"/>
  <c r="H63" i="1"/>
  <c r="H58" i="1"/>
  <c r="G63" i="1"/>
  <c r="G58" i="1"/>
  <c r="E17" i="21" l="1"/>
  <c r="D17" i="21" s="1"/>
  <c r="J17" i="21" s="1"/>
  <c r="D164" i="21"/>
  <c r="J164" i="21" s="1"/>
  <c r="K69" i="21"/>
  <c r="H65" i="21" s="1"/>
  <c r="E16" i="21"/>
  <c r="D16" i="21" s="1"/>
  <c r="D163" i="21"/>
  <c r="H61" i="21"/>
  <c r="I137" i="1"/>
  <c r="J237" i="20"/>
  <c r="J238" i="20" s="1"/>
  <c r="J16" i="20"/>
  <c r="J19" i="20" s="1"/>
  <c r="D19" i="20"/>
  <c r="J266" i="20"/>
  <c r="J269" i="20" s="1"/>
  <c r="K271" i="20" s="1"/>
  <c r="D269" i="20"/>
  <c r="H438" i="1"/>
  <c r="G438" i="1"/>
  <c r="G426" i="1"/>
  <c r="G410" i="1"/>
  <c r="I374" i="1"/>
  <c r="I34" i="20" s="1"/>
  <c r="I395" i="1"/>
  <c r="F34" i="20" l="1"/>
  <c r="I35" i="20"/>
  <c r="H57" i="21"/>
  <c r="H66" i="21" s="1"/>
  <c r="K70" i="21" s="1"/>
  <c r="J16" i="21"/>
  <c r="J20" i="21" s="1"/>
  <c r="D20" i="21"/>
  <c r="J163" i="21"/>
  <c r="J167" i="21" s="1"/>
  <c r="K168" i="21" s="1"/>
  <c r="D167" i="21"/>
  <c r="G380" i="1"/>
  <c r="H380" i="1"/>
  <c r="K20" i="21" l="1"/>
  <c r="H65" i="1"/>
  <c r="G65" i="1"/>
  <c r="H368" i="1"/>
  <c r="G368" i="1"/>
  <c r="I375" i="1"/>
  <c r="I376" i="1"/>
  <c r="I65" i="1" l="1"/>
  <c r="H580" i="1"/>
  <c r="I42" i="19" s="1"/>
  <c r="I43" i="19" s="1"/>
  <c r="F154" i="19" s="1"/>
  <c r="H570" i="1"/>
  <c r="H557" i="1"/>
  <c r="H543" i="1"/>
  <c r="H497" i="1"/>
  <c r="H184" i="1" s="1"/>
  <c r="H493" i="1"/>
  <c r="H152" i="1" s="1"/>
  <c r="H489" i="1"/>
  <c r="H154" i="1" s="1"/>
  <c r="H476" i="1"/>
  <c r="H472" i="1"/>
  <c r="H464" i="1"/>
  <c r="H434" i="1"/>
  <c r="H430" i="1"/>
  <c r="H426" i="1"/>
  <c r="H410" i="1"/>
  <c r="H404" i="1"/>
  <c r="H392" i="1"/>
  <c r="G512" i="1"/>
  <c r="I188" i="1"/>
  <c r="H188" i="1"/>
  <c r="G188" i="1"/>
  <c r="H107" i="1"/>
  <c r="G107" i="1"/>
  <c r="H114" i="1"/>
  <c r="H113" i="1" s="1"/>
  <c r="G114" i="1"/>
  <c r="G113" i="1" s="1"/>
  <c r="H263" i="1"/>
  <c r="H262" i="1" s="1"/>
  <c r="I263" i="1"/>
  <c r="I262" i="1" s="1"/>
  <c r="G265" i="1"/>
  <c r="G263" i="1"/>
  <c r="G262" i="1" s="1"/>
  <c r="G521" i="1"/>
  <c r="I521" i="1"/>
  <c r="G256" i="1"/>
  <c r="H366" i="1" l="1"/>
  <c r="F246" i="18" s="1"/>
  <c r="F247" i="18" s="1"/>
  <c r="H550" i="1"/>
  <c r="H502" i="1" s="1"/>
  <c r="F155" i="19" s="1"/>
  <c r="H185" i="1"/>
  <c r="I455" i="1"/>
  <c r="I454" i="1"/>
  <c r="I450" i="1"/>
  <c r="H111" i="1"/>
  <c r="G111" i="1"/>
  <c r="F156" i="19" l="1"/>
  <c r="G392" i="1"/>
  <c r="I393" i="1" l="1"/>
  <c r="H38" i="1" l="1"/>
  <c r="I38" i="1"/>
  <c r="G38" i="1"/>
  <c r="H233" i="1" l="1"/>
  <c r="I233" i="1"/>
  <c r="I438" i="1" l="1"/>
  <c r="G60" i="1" l="1"/>
  <c r="J46" i="1" l="1"/>
  <c r="J37" i="1" s="1"/>
  <c r="H321" i="1" l="1"/>
  <c r="I321" i="1"/>
  <c r="G321" i="1"/>
  <c r="J302" i="1"/>
  <c r="H302" i="1"/>
  <c r="G258" i="1"/>
  <c r="G158" i="1"/>
  <c r="H183" i="1"/>
  <c r="G183" i="1"/>
  <c r="I448" i="1"/>
  <c r="H310" i="1" l="1"/>
  <c r="G497" i="1"/>
  <c r="I499" i="1"/>
  <c r="I498" i="1"/>
  <c r="G184" i="1" l="1"/>
  <c r="G310" i="1"/>
  <c r="I497" i="1"/>
  <c r="I310" i="1" s="1"/>
  <c r="H234" i="1"/>
  <c r="I234" i="1"/>
  <c r="G234" i="1"/>
  <c r="G85" i="1" l="1"/>
  <c r="H160" i="1"/>
  <c r="I160" i="1"/>
  <c r="G160" i="1"/>
  <c r="H85" i="1" l="1"/>
  <c r="I85" i="1"/>
  <c r="G62" i="1"/>
  <c r="G56" i="1" s="1"/>
  <c r="J41" i="1"/>
  <c r="I394" i="1" l="1"/>
  <c r="H158" i="1" l="1"/>
  <c r="I459" i="1"/>
  <c r="I197" i="20" s="1"/>
  <c r="I198" i="20" s="1"/>
  <c r="I158" i="1" l="1"/>
  <c r="I580" i="1"/>
  <c r="I42" i="21" s="1"/>
  <c r="I43" i="21" s="1"/>
  <c r="F154" i="21" s="1"/>
  <c r="G580" i="1"/>
  <c r="I41" i="17" s="1"/>
  <c r="I42" i="17" s="1"/>
  <c r="F153" i="17" s="1"/>
  <c r="G257" i="1"/>
  <c r="H253" i="1"/>
  <c r="I253" i="1"/>
  <c r="G253" i="1"/>
  <c r="I208" i="1"/>
  <c r="H208" i="1"/>
  <c r="G208" i="1"/>
  <c r="H257" i="1" l="1"/>
  <c r="I257" i="1"/>
  <c r="H258" i="1"/>
  <c r="I258" i="1"/>
  <c r="H259" i="1"/>
  <c r="I259" i="1"/>
  <c r="G259" i="1"/>
  <c r="G249" i="1"/>
  <c r="G251" i="1"/>
  <c r="I494" i="1" l="1"/>
  <c r="H307" i="1"/>
  <c r="G493" i="1"/>
  <c r="I490" i="1"/>
  <c r="I489" i="1" s="1"/>
  <c r="H306" i="1"/>
  <c r="I435" i="1"/>
  <c r="K129" i="20" s="1"/>
  <c r="K123" i="20" s="1"/>
  <c r="G434" i="1"/>
  <c r="I431" i="1"/>
  <c r="G430" i="1"/>
  <c r="I306" i="1" l="1"/>
  <c r="I154" i="1"/>
  <c r="G152" i="1"/>
  <c r="G147" i="1" s="1"/>
  <c r="I493" i="1"/>
  <c r="I434" i="1"/>
  <c r="I430" i="1"/>
  <c r="I114" i="1"/>
  <c r="I113" i="1" s="1"/>
  <c r="G29" i="1"/>
  <c r="I307" i="1" l="1"/>
  <c r="I152" i="1"/>
  <c r="J293" i="1"/>
  <c r="J54" i="1"/>
  <c r="I222" i="1" l="1"/>
  <c r="H222" i="1"/>
  <c r="G222" i="1"/>
  <c r="I148" i="1"/>
  <c r="H148" i="1"/>
  <c r="H147" i="1" s="1"/>
  <c r="I486" i="1" l="1"/>
  <c r="I481" i="1"/>
  <c r="J230" i="20" s="1"/>
  <c r="J231" i="20" s="1"/>
  <c r="I473" i="1"/>
  <c r="J177" i="20" s="1"/>
  <c r="J178" i="20" s="1"/>
  <c r="I469" i="1"/>
  <c r="I468" i="1"/>
  <c r="I467" i="1"/>
  <c r="I466" i="1"/>
  <c r="I177" i="1" s="1"/>
  <c r="I465" i="1"/>
  <c r="I445" i="1"/>
  <c r="H216" i="20" s="1"/>
  <c r="H217" i="20" s="1"/>
  <c r="I446" i="1"/>
  <c r="J223" i="20" s="1"/>
  <c r="J224" i="20" s="1"/>
  <c r="I447" i="1"/>
  <c r="I449" i="1"/>
  <c r="I451" i="1"/>
  <c r="I452" i="1"/>
  <c r="I456" i="1"/>
  <c r="I457" i="1"/>
  <c r="I458" i="1"/>
  <c r="I460" i="1"/>
  <c r="I461" i="1"/>
  <c r="I444" i="1"/>
  <c r="I210" i="20" s="1"/>
  <c r="I211" i="20" s="1"/>
  <c r="I397" i="1"/>
  <c r="I396" i="1"/>
  <c r="J116" i="20" s="1"/>
  <c r="J117" i="20" s="1"/>
  <c r="I390" i="1"/>
  <c r="J140" i="20" s="1"/>
  <c r="J141" i="20" s="1"/>
  <c r="I391" i="1"/>
  <c r="J146" i="20" s="1"/>
  <c r="J147" i="20" s="1"/>
  <c r="I107" i="1"/>
  <c r="I370" i="1"/>
  <c r="I371" i="1"/>
  <c r="I27" i="20" s="1"/>
  <c r="I28" i="20" s="1"/>
  <c r="I372" i="1"/>
  <c r="I41" i="20" s="1"/>
  <c r="I42" i="20" s="1"/>
  <c r="I373" i="1"/>
  <c r="J48" i="20" s="1"/>
  <c r="J49" i="20" s="1"/>
  <c r="I377" i="1"/>
  <c r="I378" i="1"/>
  <c r="F72" i="20" s="1"/>
  <c r="I379" i="1"/>
  <c r="F73" i="20" s="1"/>
  <c r="I369" i="1"/>
  <c r="I186" i="1" l="1"/>
  <c r="I175" i="1"/>
  <c r="J154" i="20"/>
  <c r="J155" i="20" s="1"/>
  <c r="F74" i="20"/>
  <c r="I63" i="1"/>
  <c r="K67" i="20"/>
  <c r="J166" i="20"/>
  <c r="J167" i="20" s="1"/>
  <c r="K259" i="20"/>
  <c r="K65" i="20"/>
  <c r="K19" i="20"/>
  <c r="J172" i="20"/>
  <c r="J173" i="20" s="1"/>
  <c r="I184" i="1"/>
  <c r="I202" i="20"/>
  <c r="I203" i="20" s="1"/>
  <c r="I191" i="20"/>
  <c r="I192" i="20" s="1"/>
  <c r="I485" i="1"/>
  <c r="I58" i="1"/>
  <c r="I132" i="1"/>
  <c r="I480" i="1"/>
  <c r="I443" i="1"/>
  <c r="I368" i="1"/>
  <c r="I380" i="1"/>
  <c r="I185" i="1"/>
  <c r="I111" i="1"/>
  <c r="I392" i="1"/>
  <c r="I302" i="1"/>
  <c r="I183" i="1"/>
  <c r="K62" i="20" l="1"/>
  <c r="G62" i="20" s="1"/>
  <c r="K64" i="20"/>
  <c r="K63" i="20"/>
  <c r="G63" i="20" s="1"/>
  <c r="K59" i="20"/>
  <c r="G59" i="20" s="1"/>
  <c r="G57" i="20" s="1"/>
  <c r="C333" i="1"/>
  <c r="I11" i="1"/>
  <c r="I6" i="1"/>
  <c r="K68" i="20" l="1"/>
  <c r="G64" i="20" s="1"/>
  <c r="G60" i="20"/>
  <c r="G570" i="1"/>
  <c r="G550" i="1" s="1"/>
  <c r="G56" i="20" l="1"/>
  <c r="G65" i="20" s="1"/>
  <c r="K69" i="20" s="1"/>
  <c r="G388" i="1"/>
  <c r="F244" i="20" l="1"/>
  <c r="G543" i="1"/>
  <c r="G255" i="1"/>
  <c r="G252" i="1" s="1"/>
  <c r="G243" i="1"/>
  <c r="G232" i="1"/>
  <c r="G229" i="1" s="1"/>
  <c r="H255" i="1"/>
  <c r="I255" i="1"/>
  <c r="H256" i="1"/>
  <c r="I256" i="1"/>
  <c r="H251" i="1"/>
  <c r="I251" i="1"/>
  <c r="H249" i="1"/>
  <c r="I249" i="1"/>
  <c r="H243" i="1"/>
  <c r="I243" i="1"/>
  <c r="H232" i="1"/>
  <c r="I232" i="1"/>
  <c r="F155" i="17" l="1"/>
  <c r="H169" i="1"/>
  <c r="I169" i="1"/>
  <c r="G169" i="1"/>
  <c r="H159" i="1"/>
  <c r="I159" i="1"/>
  <c r="G159" i="1"/>
  <c r="H134" i="1"/>
  <c r="I134" i="1"/>
  <c r="G134" i="1"/>
  <c r="H106" i="1"/>
  <c r="I106" i="1"/>
  <c r="H108" i="1"/>
  <c r="I108" i="1"/>
  <c r="H109" i="1"/>
  <c r="I109" i="1"/>
  <c r="G109" i="1"/>
  <c r="G108" i="1"/>
  <c r="G106" i="1"/>
  <c r="H104" i="1"/>
  <c r="I104" i="1"/>
  <c r="H83" i="1"/>
  <c r="I83" i="1"/>
  <c r="G83" i="1"/>
  <c r="G104" i="1"/>
  <c r="H84" i="1"/>
  <c r="I84" i="1"/>
  <c r="G84" i="1"/>
  <c r="I81" i="1"/>
  <c r="G81" i="1"/>
  <c r="H75" i="1"/>
  <c r="H73" i="1" s="1"/>
  <c r="I75" i="1"/>
  <c r="I73" i="1" s="1"/>
  <c r="G75" i="1"/>
  <c r="G73" i="1" s="1"/>
  <c r="H60" i="1"/>
  <c r="I60" i="1"/>
  <c r="I570" i="1"/>
  <c r="I564" i="1"/>
  <c r="I543" i="1"/>
  <c r="H309" i="1"/>
  <c r="I309" i="1"/>
  <c r="H305" i="1"/>
  <c r="I305" i="1"/>
  <c r="G476" i="1"/>
  <c r="H304" i="1"/>
  <c r="I472" i="1"/>
  <c r="I304" i="1" s="1"/>
  <c r="G472" i="1"/>
  <c r="G304" i="1" s="1"/>
  <c r="H303" i="1"/>
  <c r="I464" i="1"/>
  <c r="I303" i="1" s="1"/>
  <c r="G464" i="1"/>
  <c r="G303" i="1" s="1"/>
  <c r="I426" i="1"/>
  <c r="I410" i="1"/>
  <c r="I404" i="1"/>
  <c r="G404" i="1"/>
  <c r="I400" i="1"/>
  <c r="G400" i="1"/>
  <c r="I388" i="1"/>
  <c r="J318" i="1"/>
  <c r="J319" i="1"/>
  <c r="J300" i="1"/>
  <c r="J299" i="1"/>
  <c r="J296" i="1"/>
  <c r="J294" i="1"/>
  <c r="J324" i="1"/>
  <c r="J323" i="1" s="1"/>
  <c r="G305" i="1" l="1"/>
  <c r="G103" i="1"/>
  <c r="M365" i="1"/>
  <c r="K157" i="16" s="1"/>
  <c r="G46" i="1"/>
  <c r="H46" i="1"/>
  <c r="I550" i="1"/>
  <c r="G366" i="1"/>
  <c r="L365" i="1" s="1"/>
  <c r="L12" i="16" s="1"/>
  <c r="I366" i="1"/>
  <c r="F245" i="20" s="1"/>
  <c r="F246" i="20" s="1"/>
  <c r="I252" i="1"/>
  <c r="H252" i="1"/>
  <c r="I248" i="1"/>
  <c r="H248" i="1"/>
  <c r="G248" i="1"/>
  <c r="G244" i="1" s="1"/>
  <c r="I178" i="1"/>
  <c r="H178" i="1"/>
  <c r="G178" i="1"/>
  <c r="I174" i="1"/>
  <c r="H174" i="1"/>
  <c r="G174" i="1"/>
  <c r="H103" i="1"/>
  <c r="I103" i="1"/>
  <c r="H99" i="1"/>
  <c r="I99" i="1"/>
  <c r="G99" i="1"/>
  <c r="J45" i="1"/>
  <c r="I274" i="1"/>
  <c r="H274" i="1"/>
  <c r="G274" i="1"/>
  <c r="I269" i="1"/>
  <c r="H269" i="1"/>
  <c r="G269" i="1"/>
  <c r="I265" i="1"/>
  <c r="H265" i="1"/>
  <c r="I242" i="1"/>
  <c r="H242" i="1"/>
  <c r="G242" i="1"/>
  <c r="I229" i="1"/>
  <c r="H229" i="1"/>
  <c r="I221" i="1"/>
  <c r="H221" i="1"/>
  <c r="G221" i="1"/>
  <c r="I217" i="1"/>
  <c r="H217" i="1"/>
  <c r="G217" i="1"/>
  <c r="I210" i="1"/>
  <c r="H210" i="1"/>
  <c r="G210" i="1"/>
  <c r="H116" i="1"/>
  <c r="I116" i="1"/>
  <c r="G116" i="1"/>
  <c r="H191" i="1"/>
  <c r="I191" i="1"/>
  <c r="G191" i="1"/>
  <c r="H168" i="1"/>
  <c r="I168" i="1"/>
  <c r="G168" i="1"/>
  <c r="H155" i="1"/>
  <c r="I155" i="1"/>
  <c r="G155" i="1"/>
  <c r="I147" i="1"/>
  <c r="H143" i="1"/>
  <c r="I143" i="1"/>
  <c r="G143" i="1"/>
  <c r="H136" i="1"/>
  <c r="I136" i="1"/>
  <c r="G136" i="1"/>
  <c r="H200" i="1"/>
  <c r="I200" i="1"/>
  <c r="G200" i="1"/>
  <c r="H195" i="1"/>
  <c r="I195" i="1"/>
  <c r="G195" i="1"/>
  <c r="H126" i="1"/>
  <c r="I126" i="1"/>
  <c r="G126" i="1"/>
  <c r="H121" i="1"/>
  <c r="I121" i="1"/>
  <c r="G121" i="1"/>
  <c r="J34" i="1"/>
  <c r="H93" i="1"/>
  <c r="I93" i="1"/>
  <c r="G93" i="1"/>
  <c r="H80" i="1"/>
  <c r="I80" i="1"/>
  <c r="G80" i="1"/>
  <c r="H72" i="1"/>
  <c r="I72" i="1"/>
  <c r="G72" i="1"/>
  <c r="H62" i="1"/>
  <c r="H56" i="1" s="1"/>
  <c r="I62" i="1"/>
  <c r="I56" i="1" s="1"/>
  <c r="G204" i="1" l="1"/>
  <c r="G203" i="1" s="1"/>
  <c r="G37" i="1" s="1"/>
  <c r="I46" i="1"/>
  <c r="I502" i="1"/>
  <c r="F155" i="21" s="1"/>
  <c r="F156" i="21" s="1"/>
  <c r="G130" i="1"/>
  <c r="F260" i="16"/>
  <c r="F261" i="16" s="1"/>
  <c r="I95" i="1"/>
  <c r="I296" i="1" s="1"/>
  <c r="I244" i="1"/>
  <c r="H95" i="1"/>
  <c r="H296" i="1" s="1"/>
  <c r="G170" i="1"/>
  <c r="G95" i="1"/>
  <c r="H170" i="1"/>
  <c r="H300" i="1" s="1"/>
  <c r="I170" i="1"/>
  <c r="I300" i="1" s="1"/>
  <c r="H244" i="1"/>
  <c r="H319" i="1" s="1"/>
  <c r="H130" i="1"/>
  <c r="H204" i="1"/>
  <c r="I130" i="1"/>
  <c r="I204" i="1"/>
  <c r="J33" i="1"/>
  <c r="H51" i="1"/>
  <c r="I51" i="1"/>
  <c r="J51" i="1"/>
  <c r="G51" i="1"/>
  <c r="H48" i="1"/>
  <c r="I48" i="1"/>
  <c r="J48" i="1"/>
  <c r="G48" i="1"/>
  <c r="J38" i="1"/>
  <c r="H29" i="1"/>
  <c r="I29" i="1"/>
  <c r="J29" i="1"/>
  <c r="G129" i="1" l="1"/>
  <c r="H55" i="1"/>
  <c r="I55" i="1"/>
  <c r="G55" i="1"/>
  <c r="G34" i="1" s="1"/>
  <c r="G293" i="1"/>
  <c r="G325" i="1" s="1"/>
  <c r="G323" i="1" s="1"/>
  <c r="H299" i="1"/>
  <c r="H129" i="1"/>
  <c r="K151" i="18" s="1"/>
  <c r="I129" i="1"/>
  <c r="K150" i="20" s="1"/>
  <c r="I293" i="1"/>
  <c r="I327" i="1" s="1"/>
  <c r="I323" i="1" s="1"/>
  <c r="G319" i="1"/>
  <c r="G318" i="1"/>
  <c r="H293" i="1"/>
  <c r="G299" i="1"/>
  <c r="G300" i="1"/>
  <c r="K300" i="1" s="1"/>
  <c r="G296" i="1"/>
  <c r="G294" i="1"/>
  <c r="J28" i="1"/>
  <c r="H45" i="1"/>
  <c r="I294" i="1"/>
  <c r="H318" i="1"/>
  <c r="I318" i="1"/>
  <c r="I299" i="1"/>
  <c r="H203" i="1"/>
  <c r="I203" i="1"/>
  <c r="I37" i="1" s="1"/>
  <c r="G42" i="1"/>
  <c r="G41" i="1" s="1"/>
  <c r="H294" i="1"/>
  <c r="I319" i="1"/>
  <c r="J284" i="1"/>
  <c r="H284" i="1" l="1"/>
  <c r="H326" i="1"/>
  <c r="H323" i="1" s="1"/>
  <c r="L28" i="1"/>
  <c r="H37" i="1"/>
  <c r="L366" i="1"/>
  <c r="K28" i="1"/>
  <c r="M29" i="1"/>
  <c r="H42" i="1"/>
  <c r="H41" i="1" s="1"/>
  <c r="I284" i="1"/>
  <c r="L29" i="1"/>
  <c r="M28" i="1"/>
  <c r="I45" i="1"/>
  <c r="I42" i="1"/>
  <c r="I41" i="1" s="1"/>
  <c r="K29" i="1"/>
  <c r="M366" i="1"/>
  <c r="G284" i="1"/>
  <c r="K284" i="1" s="1"/>
  <c r="G54" i="1"/>
  <c r="I34" i="1"/>
  <c r="I54" i="1"/>
  <c r="H34" i="1"/>
  <c r="H54" i="1"/>
  <c r="K366" i="1"/>
  <c r="G45" i="1"/>
  <c r="K30" i="1" l="1"/>
  <c r="H33" i="1"/>
  <c r="H28" i="1" s="1"/>
  <c r="G247" i="18" s="1"/>
  <c r="G33" i="1"/>
  <c r="G28" i="1" s="1"/>
  <c r="G261" i="16" s="1"/>
  <c r="I33" i="1"/>
  <c r="I28" i="1" s="1"/>
  <c r="G246" i="20" s="1"/>
  <c r="M54" i="1" l="1"/>
  <c r="L54" i="1"/>
  <c r="K54" i="1"/>
</calcChain>
</file>

<file path=xl/sharedStrings.xml><?xml version="1.0" encoding="utf-8"?>
<sst xmlns="http://schemas.openxmlformats.org/spreadsheetml/2006/main" count="3434" uniqueCount="564">
  <si>
    <t>Наименование показателя</t>
  </si>
  <si>
    <t>Код строки</t>
  </si>
  <si>
    <t xml:space="preserve"> Объем финансового обеспечения, рублей (с точностью до двух знаков после запятой – 0,00)</t>
  </si>
  <si>
    <t>за пределами планового периода</t>
  </si>
  <si>
    <t>x</t>
  </si>
  <si>
    <t>х</t>
  </si>
  <si>
    <t>Доходы, всего:</t>
  </si>
  <si>
    <t>в том числе:</t>
  </si>
  <si>
    <t>доходы от собственности, всего</t>
  </si>
  <si>
    <t>доходы от оказания услуг, работ, компенсации затрат учреждений, всего</t>
  </si>
  <si>
    <t>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</si>
  <si>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субсидии на финансовое обеспечение выполнения муниципального задания за счет средств бюджета Федерального фонда обязательного медицинского страхования</t>
  </si>
  <si>
    <t>доходы от штрафов, пеней, иных сумм принудительного изъятия, всего</t>
  </si>
  <si>
    <t>безвозмездные денежные поступления, всего</t>
  </si>
  <si>
    <t>прочие доходы, всего</t>
  </si>
  <si>
    <t>целевые субсидии</t>
  </si>
  <si>
    <t>субсидии на осуществление капитальных вложений</t>
  </si>
  <si>
    <t>доходы от операций с активами, всего</t>
  </si>
  <si>
    <t>из них:</t>
  </si>
  <si>
    <t>увеличение остатков денежных средств за счет возврата дебиторской задолженности прошлых лет</t>
  </si>
  <si>
    <t>Расходы, всего</t>
  </si>
  <si>
    <t>Субсидии на финансовое обеспечение выполнения муниципального задания</t>
  </si>
  <si>
    <t>на выплаты персоналу, всего</t>
  </si>
  <si>
    <t>оплата труда</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</si>
  <si>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</si>
  <si>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</si>
  <si>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</si>
  <si>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на выплаты по оплате труда</t>
  </si>
  <si>
    <t>на иные выплаты работникам</t>
  </si>
  <si>
    <t>денежное довольствие военнослужащих и сотрудников, имеющих специальные звания</t>
  </si>
  <si>
    <t>иные выплаты военнослужащим и сотрудникам, имеющим специальные звания</t>
  </si>
  <si>
    <t>страховые взносы на обязательное социальное страхование в части выплат персоналу, подлежащих обложению страховыми взносами</t>
  </si>
  <si>
    <t>на оплату труда стажеров</t>
  </si>
  <si>
    <t>на иные выплаты гражданским лицам (денежное содержание)</t>
  </si>
  <si>
    <t>социальные и иные выплаты населению, всего</t>
  </si>
  <si>
    <t>социальные выплаты гражданам, кроме публичных нормативных социальных выплат</t>
  </si>
  <si>
    <t>пособия, компенсации и иные социальные выплаты гражданам, кроме публичных нормативных обязательств</t>
  </si>
  <si>
    <t>выплата стипендий, осуществление иных расходов на социальную поддержку обучающихся за счет средств стипендиального фонда</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</si>
  <si>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</si>
  <si>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уплата налогов, сборов и иных платежей, всего</t>
  </si>
  <si>
    <t>налог на имущество организаций и земельный налог</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</si>
  <si>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</si>
  <si>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</si>
  <si>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безвозмездные перечисления организациям и физическим лицам, всего</t>
  </si>
  <si>
    <t>гранты, предоставляемые другим организациям и физическим лицам</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</si>
  <si>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</si>
  <si>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</si>
  <si>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t>
  </si>
  <si>
    <t>исполнение судебных актов Российской Федерации и мировых соглашений по возмещению вреда, причиненного в результате деятельности учреждения</t>
  </si>
  <si>
    <t>закупку научно-исследовательских и опытно-конструкторских работ</t>
  </si>
  <si>
    <t>закупку товаров, работ, услуг в сфере информационно-коммуникационных технологий</t>
  </si>
  <si>
    <t>закупку товаров, работ, услуг в целях капитального ремонта муниципального имущества</t>
  </si>
  <si>
    <t>прочую закупку товаров, работ и услуг, всего</t>
  </si>
  <si>
    <t>капитальные вложения в объекты муниципальной собственности, всего</t>
  </si>
  <si>
    <t>приобретение объектов недвижимого имущества муниципальными учреждениями</t>
  </si>
  <si>
    <t>строительство (реконструкция) объектов недвижимого имущества муниципальными учреждениями</t>
  </si>
  <si>
    <t>возврат в бюджет средств субсидии</t>
  </si>
  <si>
    <t>Субсидии, предоставляемые в соответствии с абзацем вторым пункта 1 статьи 78.1 Бюджетного кодекса Российской Федерации</t>
  </si>
  <si>
    <t>Поступления от оказания услуг (выполнения работ) на платной основе и от иной приносящей доход деятельности</t>
  </si>
  <si>
    <t>Раздел 1. Поступления и выплаты</t>
  </si>
  <si>
    <t>УТВЕРЖДЕНО</t>
  </si>
  <si>
    <t xml:space="preserve">(наименование органа - учредителя (учреждения)) </t>
  </si>
  <si>
    <t>План финансово-хозяйственной деятельности</t>
  </si>
  <si>
    <t xml:space="preserve"> бюджетного (автономного) учреждения</t>
  </si>
  <si>
    <t>КОДЫ</t>
  </si>
  <si>
    <t>Дата</t>
  </si>
  <si>
    <t>Наименование муниципального учреждения</t>
  </si>
  <si>
    <t>По ОКПО</t>
  </si>
  <si>
    <t xml:space="preserve">Наименование органа, осуществляющего функции и полномочия учредителя </t>
  </si>
  <si>
    <t>Глава по БК</t>
  </si>
  <si>
    <t>Адрес фактического местонахождения государственного учреждения</t>
  </si>
  <si>
    <t>Единица измерения: рублей</t>
  </si>
  <si>
    <t>по ОКЕИ</t>
  </si>
  <si>
    <t xml:space="preserve">Управление образования администрации г.Чебоксары  </t>
  </si>
  <si>
    <t>Управление образования администрации города Чебоксары</t>
  </si>
  <si>
    <t>Коды строк</t>
  </si>
  <si>
    <t>Год начала закупки</t>
  </si>
  <si>
    <t>1.1.</t>
  </si>
  <si>
    <t>1.2.</t>
  </si>
  <si>
    <t>1.3.</t>
  </si>
  <si>
    <t>1.4.</t>
  </si>
  <si>
    <t>за счет субсидий, предоставляемых на финансовое обеспечение выполнения муниципального задания</t>
  </si>
  <si>
    <t>1.4.1.1.</t>
  </si>
  <si>
    <t>в соответствии с Федеральным законом № 44-ФЗ</t>
  </si>
  <si>
    <t>1.4.1.2.</t>
  </si>
  <si>
    <t>1.4.2.</t>
  </si>
  <si>
    <t>1.4.2.1</t>
  </si>
  <si>
    <t>1.4.2.2.</t>
  </si>
  <si>
    <t>1.4.3.</t>
  </si>
  <si>
    <t>1.4.4.</t>
  </si>
  <si>
    <t>за счет средств обязательного медицинского страхования</t>
  </si>
  <si>
    <t>1.4.4.1.</t>
  </si>
  <si>
    <t>1.4.4.2.</t>
  </si>
  <si>
    <t>1.4.5.</t>
  </si>
  <si>
    <t>за счет прочих источников финансового обеспечения</t>
  </si>
  <si>
    <t>1.4.5.1.</t>
  </si>
  <si>
    <t>1.4.5.2.</t>
  </si>
  <si>
    <t>в соответствии с Федеральным законом № 223-ФЗ</t>
  </si>
  <si>
    <t>2.</t>
  </si>
  <si>
    <t>в том числе по году начала закупки:</t>
  </si>
  <si>
    <t>3.</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</si>
  <si>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</si>
  <si>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Раздел 2. Сведения по выплатам на закупки товаров,</t>
  </si>
  <si>
    <r>
      <t xml:space="preserve">Раздел 3. </t>
    </r>
    <r>
      <rPr>
        <b/>
        <sz val="12"/>
        <color indexed="8"/>
        <rFont val="TimesET"/>
      </rPr>
      <t>Сведения о средствах, поступающих во временное распоряжение учреждения (подразделения)</t>
    </r>
  </si>
  <si>
    <t>Остаток средств на начало года</t>
  </si>
  <si>
    <t>Остаток средств на конец года</t>
  </si>
  <si>
    <t>Поступление</t>
  </si>
  <si>
    <t>Выбытие</t>
  </si>
  <si>
    <t>Раздел 4.  Справочная информация</t>
  </si>
  <si>
    <t>Сумма (тыс. рублей)</t>
  </si>
  <si>
    <t>Объем публичных обязательств, всего:</t>
  </si>
  <si>
    <t>Объем бюджетных инвестиций (в части переданных полномочий муниципального заказчика в соответствии с Бюджетным кодексом Российской Федерации), всего:</t>
  </si>
  <si>
    <t>Объем средств, поступивших во временное распоряжение, всего:</t>
  </si>
  <si>
    <t>* - план финансово-хозяйственной деятельности автономного учреждения утверждается руководителем автономного учреждения на основании заключения наблюдательного совета автономного учреждения.</t>
  </si>
  <si>
    <t>Руководитель муниципального учреждения</t>
  </si>
  <si>
    <t>(подпись)</t>
  </si>
  <si>
    <t>(расшифровка подписи)</t>
  </si>
  <si>
    <t>Расчеты (обоснования) к плану финансово-хозяйственной деятельности государственного (муниципального) учреждения</t>
  </si>
  <si>
    <t xml:space="preserve">Источник финансового обеспечения </t>
  </si>
  <si>
    <t>Субсидия на выполнение государственного (муниципального) задания</t>
  </si>
  <si>
    <t>1. Расчеты (обоснования) выплат персоналу (строка 210)</t>
  </si>
  <si>
    <t>Код видов расходов</t>
  </si>
  <si>
    <r>
      <t>1.1.</t>
    </r>
    <r>
      <rPr>
        <sz val="10"/>
        <rFont val="Arial"/>
        <family val="2"/>
        <charset val="204"/>
      </rPr>
      <t xml:space="preserve"> Расчеты (обоснования) расходов на оплату труда</t>
    </r>
  </si>
  <si>
    <t>№ 
п/п</t>
  </si>
  <si>
    <t>Должность, 
группа должностей</t>
  </si>
  <si>
    <t>Установленная численность, единиц</t>
  </si>
  <si>
    <t>Среднемесячный размер оплаты труда на одного работника, руб.</t>
  </si>
  <si>
    <t>Ежемесячная надбавка к должностному окладу, %</t>
  </si>
  <si>
    <t>Районный коэффициент</t>
  </si>
  <si>
    <t>Фонд оплаты труда в год, руб. (гр. 3 x гр. 4 x 
(1 + гр. 8 / 100) x 
гр. 9 x 12)</t>
  </si>
  <si>
    <t>всего</t>
  </si>
  <si>
    <t>по должностному окладу</t>
  </si>
  <si>
    <t>по выплатам компенсационного характера</t>
  </si>
  <si>
    <t>по выплатам стимулирующего характера</t>
  </si>
  <si>
    <t>1</t>
  </si>
  <si>
    <t>Административно-управленческий персонал</t>
  </si>
  <si>
    <t>2</t>
  </si>
  <si>
    <t>Педагогический персонал</t>
  </si>
  <si>
    <t>3</t>
  </si>
  <si>
    <t>Учебно-вспомогательный персонал</t>
  </si>
  <si>
    <t>Прочий персонал</t>
  </si>
  <si>
    <t xml:space="preserve">Итого: </t>
  </si>
  <si>
    <t>* Указываются страховые тарифы, дифференцированные по классам профессионального риска, установленные Федеральным законом от 22 декабря 2005 г. № 179-ФЗ "О страховых тарифах на обязательное социальное страхование от несчастных случаев на производстве и профессиональных заболеваний на 2006 год" (Собрание законодательства Российской Федерации, 2005, № 52, ст. 5592; 2015, № 51, ст. 7233).</t>
  </si>
  <si>
    <t>112 (КОСГУ 212)</t>
  </si>
  <si>
    <r>
      <t>1.2.</t>
    </r>
    <r>
      <rPr>
        <sz val="10"/>
        <rFont val="Arial"/>
        <family val="2"/>
        <charset val="204"/>
      </rPr>
      <t xml:space="preserve"> Расчеты (обоснования) выплат персоналу при направлении в служебные командировки (КОСГУ 212)</t>
    </r>
  </si>
  <si>
    <t>Наименование 
расходов</t>
  </si>
  <si>
    <t>Средний размер выплаты на одного работника в день, руб.</t>
  </si>
  <si>
    <t>Количество работников, 
чел.</t>
  </si>
  <si>
    <t>Количество 
дней</t>
  </si>
  <si>
    <t>Сумма, руб. 
(гр. 3 x гр. 4 x 
гр. 5)</t>
  </si>
  <si>
    <t>Проживание, Суточные, Проезд (в т.ч. задолженность прошлых лет)</t>
  </si>
  <si>
    <t>112 (КОСГУ 266)</t>
  </si>
  <si>
    <r>
      <t xml:space="preserve">1.3. </t>
    </r>
    <r>
      <rPr>
        <sz val="10"/>
        <rFont val="Arial"/>
        <family val="2"/>
        <charset val="204"/>
      </rPr>
      <t>Расчеты (обоснования) выплат персоналу по уходу за ребенком</t>
    </r>
  </si>
  <si>
    <t>Численность работников, получающих пособие</t>
  </si>
  <si>
    <t>Количество выплат в год на одного работника</t>
  </si>
  <si>
    <t>Размер 
выплаты 
(пособия) 
в месяц, руб.</t>
  </si>
  <si>
    <t>Выплаты по уходу за ребенком (от 1,5 до 3 лет)</t>
  </si>
  <si>
    <r>
      <t xml:space="preserve">1.4. </t>
    </r>
    <r>
      <rPr>
        <sz val="10"/>
        <rFont val="Arial"/>
        <family val="2"/>
        <charset val="204"/>
      </rPr>
      <t xml:space="preserve">Расчет (обоснование) расходов на оплату транспортных услуг </t>
    </r>
  </si>
  <si>
    <t>112 (КОСГУ 222)</t>
  </si>
  <si>
    <t>Наименование расходов</t>
  </si>
  <si>
    <t>Количество 
услуг 
перевозки</t>
  </si>
  <si>
    <t>Цена услуги перевозки, 
руб.</t>
  </si>
  <si>
    <t>Сумма, руб. 
(гр. 3 x гр. 4)</t>
  </si>
  <si>
    <r>
      <t xml:space="preserve">Транспортные услуги </t>
    </r>
    <r>
      <rPr>
        <sz val="10"/>
        <rFont val="Times New Roman"/>
        <family val="1"/>
        <charset val="204"/>
      </rPr>
      <t>(билеты за проезд, проездные и др.), в т.ч.задолженность прошлых лет</t>
    </r>
  </si>
  <si>
    <r>
      <t>1.5.</t>
    </r>
    <r>
      <rPr>
        <sz val="10"/>
        <rFont val="Arial"/>
        <family val="2"/>
        <charset val="204"/>
      </rPr>
      <t xml:space="preserve"> Расчет (обоснование) расходов на оплату прочих работ, услуг (КОСГУ 226)</t>
    </r>
  </si>
  <si>
    <t>112 (КОСГУ 226)</t>
  </si>
  <si>
    <t>Стоимость 
с учетом НДС, 
руб.</t>
  </si>
  <si>
    <r>
      <rPr>
        <b/>
        <sz val="10"/>
        <rFont val="Times New Roman"/>
        <family val="1"/>
        <charset val="204"/>
      </rPr>
      <t>Прочие работы, услуги:</t>
    </r>
    <r>
      <rPr>
        <sz val="10"/>
        <rFont val="Times New Roman"/>
        <family val="1"/>
        <charset val="204"/>
      </rPr>
      <t xml:space="preserve">  (возмещение расходов связанных с командировками (проживание, суточные и др.), возмещение расходов за медосмотр и др.), в т.ч. задолженность прошлых лет</t>
    </r>
  </si>
  <si>
    <t>119 (КОСГУ 213)</t>
  </si>
  <si>
    <r>
      <t>1.6.</t>
    </r>
    <r>
      <rPr>
        <sz val="10"/>
        <rFont val="Arial"/>
        <family val="2"/>
        <charset val="204"/>
      </rPr>
      <t xml:space="preserve"> Расчеты (обоснования) страховых взносов на обязательное страхование в Пенсионный фонд Российской Федерации, в Фонд социального страхования Российской Федерации, в Федеральный фонд обязательного медицинского страхования</t>
    </r>
  </si>
  <si>
    <t>Наименование государственного внебюджетного фонда</t>
  </si>
  <si>
    <t>Размер базы 
для начисления страховых взносов, руб.</t>
  </si>
  <si>
    <t>Сумма 
взноса, 
руб.</t>
  </si>
  <si>
    <t>Начисления на выплаты по оплате труда, всего</t>
  </si>
  <si>
    <t>Страховые взносы в Пенсионный фонд Российской Федерации, всего</t>
  </si>
  <si>
    <t>1.1</t>
  </si>
  <si>
    <t>по ставке 22,0%</t>
  </si>
  <si>
    <t>Страховые взносы в Фонд социального страхования Российской Федерации, всего</t>
  </si>
  <si>
    <t>2.1</t>
  </si>
  <si>
    <t>обязательное социальное страхование на случай временной нетрудоспособности и в связи с материнством по ставке 2,9%</t>
  </si>
  <si>
    <t>2.2</t>
  </si>
  <si>
    <t>обязательное социальное страхование от несчастных случаев на производстве и профессиональных заболеваний по ставке 0,2%</t>
  </si>
  <si>
    <t>Страховые взносы в Федеральный фонд обязательного медицинского страхования, всего (по ставке 5,1%)</t>
  </si>
  <si>
    <t>2. Расчет (обоснование) расходов на закупку товаров, работ, услуг</t>
  </si>
  <si>
    <r>
      <t>2.1.</t>
    </r>
    <r>
      <rPr>
        <sz val="10"/>
        <rFont val="Arial"/>
        <family val="2"/>
        <charset val="204"/>
      </rPr>
      <t xml:space="preserve"> Расчет (обоснование) расходов на оплату услуг связи </t>
    </r>
    <r>
      <rPr>
        <b/>
        <sz val="10"/>
        <rFont val="Arial"/>
        <family val="2"/>
        <charset val="204"/>
      </rPr>
      <t>(КОСГУ 221)</t>
    </r>
  </si>
  <si>
    <t>Количество номеров</t>
  </si>
  <si>
    <t>Количество платежей в год</t>
  </si>
  <si>
    <t>Стоимость за единицу, руб.</t>
  </si>
  <si>
    <r>
      <t>Услуги связи:</t>
    </r>
    <r>
      <rPr>
        <sz val="10"/>
        <rFont val="Times New Roman"/>
        <family val="1"/>
        <charset val="204"/>
      </rPr>
      <t xml:space="preserve"> телефон, электронная почта (в т.ч. задолженнсть прошлых лет)</t>
    </r>
  </si>
  <si>
    <r>
      <t xml:space="preserve">Услуги связи: </t>
    </r>
    <r>
      <rPr>
        <sz val="10"/>
        <rFont val="Times New Roman"/>
        <family val="1"/>
        <charset val="204"/>
      </rPr>
      <t>интернет,в т.ч. задолженнсть прошлых лет</t>
    </r>
  </si>
  <si>
    <r>
      <t xml:space="preserve">Услуги связи: </t>
    </r>
    <r>
      <rPr>
        <sz val="10"/>
        <rFont val="Times New Roman"/>
        <family val="1"/>
        <charset val="204"/>
      </rPr>
      <t>почтовые конверты, марки, пересылка почтовой корреспонденции (в т.ч. задолженнсть прошлых лет)</t>
    </r>
  </si>
  <si>
    <t xml:space="preserve"> Итого:</t>
  </si>
  <si>
    <r>
      <t xml:space="preserve">2.2. </t>
    </r>
    <r>
      <rPr>
        <sz val="10"/>
        <rFont val="Arial"/>
        <family val="2"/>
        <charset val="204"/>
      </rPr>
      <t xml:space="preserve">Расчет (обоснование) расходов на оплату транспортных услуг </t>
    </r>
    <r>
      <rPr>
        <b/>
        <sz val="10"/>
        <rFont val="Arial"/>
        <family val="2"/>
        <charset val="204"/>
      </rPr>
      <t>(КОСГУ 222)</t>
    </r>
  </si>
  <si>
    <r>
      <t>Транспортные услуги</t>
    </r>
    <r>
      <rPr>
        <sz val="10"/>
        <rFont val="Times New Roman"/>
        <family val="1"/>
        <charset val="204"/>
      </rPr>
      <t xml:space="preserve"> (в т.ч.задолженность прошлых лет)</t>
    </r>
  </si>
  <si>
    <r>
      <t xml:space="preserve">2.3. </t>
    </r>
    <r>
      <rPr>
        <sz val="10"/>
        <rFont val="Arial"/>
        <family val="2"/>
        <charset val="204"/>
      </rPr>
      <t xml:space="preserve">Расчет (обоснование) расходов на оплату коммунальных услуг </t>
    </r>
    <r>
      <rPr>
        <b/>
        <sz val="10"/>
        <rFont val="Arial"/>
        <family val="2"/>
        <charset val="204"/>
      </rPr>
      <t>(КОСГУ 223)</t>
    </r>
  </si>
  <si>
    <t>Размер потребления ресурсов</t>
  </si>
  <si>
    <t>Тариф 
(с учетом НДС), руб.</t>
  </si>
  <si>
    <t>Индексация, 
%</t>
  </si>
  <si>
    <t>Сумма, руб. 
(гр. 4 x гр. 5 x 
гр. 6)</t>
  </si>
  <si>
    <t>Электроэнергия (кВт), в т.ч. задолженность прошлых лет</t>
  </si>
  <si>
    <t>Тепловая энергия (Гкал), в т.ч. задолженность прошлых лет</t>
  </si>
  <si>
    <t>Горячее водоснабжение (куб.м), в т.ч. задолженность прошлых лет</t>
  </si>
  <si>
    <t>Водоснебжение, водоотведение, плата за сброс загрязняющих веществ (куб.м), в т.ч. задолженность прошлых лет</t>
  </si>
  <si>
    <t>Поставка газа (куб.м), в т.ч. задолженность прошлых лет</t>
  </si>
  <si>
    <t>Обращение с твердыми коммунальными отходами</t>
  </si>
  <si>
    <t>Плата за сброс сточных вод (месяц или квартал), в т.ч. задолженность прошлых лет</t>
  </si>
  <si>
    <r>
      <t xml:space="preserve">2.4. </t>
    </r>
    <r>
      <rPr>
        <sz val="10"/>
        <rFont val="Arial"/>
        <family val="2"/>
        <charset val="204"/>
      </rPr>
      <t xml:space="preserve">Расчет (обоснование) расходов на оплату работ, услуг по содержанию имущества </t>
    </r>
    <r>
      <rPr>
        <b/>
        <sz val="10"/>
        <rFont val="Arial"/>
        <family val="2"/>
        <charset val="204"/>
      </rPr>
      <t>(КОСГУ 225)</t>
    </r>
  </si>
  <si>
    <r>
      <t>2.5.</t>
    </r>
    <r>
      <rPr>
        <sz val="10"/>
        <rFont val="Arial"/>
        <family val="2"/>
        <charset val="204"/>
      </rPr>
      <t xml:space="preserve"> Расчет (обоснование) расходов на оплату прочих работ, услуг (</t>
    </r>
    <r>
      <rPr>
        <b/>
        <sz val="10"/>
        <rFont val="Arial"/>
        <family val="2"/>
        <charset val="204"/>
      </rPr>
      <t>КОСГУ 226</t>
    </r>
    <r>
      <rPr>
        <sz val="10"/>
        <rFont val="Arial"/>
        <family val="2"/>
        <charset val="204"/>
      </rPr>
      <t>)</t>
    </r>
  </si>
  <si>
    <r>
      <t>2.6.</t>
    </r>
    <r>
      <rPr>
        <sz val="11"/>
        <color theme="1"/>
        <rFont val="Calibri"/>
        <family val="2"/>
        <charset val="204"/>
        <scheme val="minor"/>
      </rPr>
      <t xml:space="preserve"> Расчет (обоснование) расходов на приобретениематериальных запасов </t>
    </r>
    <r>
      <rPr>
        <b/>
        <sz val="10"/>
        <rFont val="Arial"/>
        <family val="2"/>
        <charset val="204"/>
      </rPr>
      <t>(КОСГУ 341-349)</t>
    </r>
  </si>
  <si>
    <t xml:space="preserve">Сумма, руб. </t>
  </si>
  <si>
    <t>3. Расчет (обоснование) расходов на уплату налогов, сборов и иных платежей (КОСГУ 290)</t>
  </si>
  <si>
    <r>
      <t xml:space="preserve">3.1. </t>
    </r>
    <r>
      <rPr>
        <sz val="10"/>
        <rFont val="Arial"/>
        <family val="2"/>
        <charset val="204"/>
      </rPr>
      <t>Расчет (обоснование) расходов на оплату Прочие налоги и сборы</t>
    </r>
  </si>
  <si>
    <t>Налоговая база, руб.</t>
  </si>
  <si>
    <t>Ставка налога, 
%</t>
  </si>
  <si>
    <t>Сумма исчисленного 
налога, подлежащего 
уплате, руб. 
(гр. 3 x гр. 4 / 100)</t>
  </si>
  <si>
    <r>
      <t>Прочие расходы</t>
    </r>
    <r>
      <rPr>
        <sz val="10"/>
        <rFont val="Times New Roman"/>
        <family val="1"/>
        <charset val="204"/>
      </rPr>
      <t xml:space="preserve"> (налог на имущество, земельный налог и др. налоги, пошлины и сборы), в том числе задолженность прошлых лет</t>
    </r>
  </si>
  <si>
    <r>
      <t xml:space="preserve">3.2. </t>
    </r>
    <r>
      <rPr>
        <sz val="10"/>
        <rFont val="Arial"/>
        <family val="2"/>
        <charset val="204"/>
      </rPr>
      <t>Расчет (обоснование) расходов на оплату Прочие налоги и сборы</t>
    </r>
  </si>
  <si>
    <t>Количество</t>
  </si>
  <si>
    <t>Стоимость услуги, руб.</t>
  </si>
  <si>
    <r>
      <t>Прочие расходы, всего:</t>
    </r>
    <r>
      <rPr>
        <sz val="10"/>
        <rFont val="Times New Roman"/>
        <family val="1"/>
        <charset val="204"/>
      </rPr>
      <t xml:space="preserve">  (госпошлина, транспортны налог, и др.налоги, пошлины и сборы), в том числе задолженность прошлых лет</t>
    </r>
  </si>
  <si>
    <r>
      <t xml:space="preserve">3.3. </t>
    </r>
    <r>
      <rPr>
        <sz val="10"/>
        <rFont val="Arial"/>
        <family val="2"/>
        <charset val="204"/>
      </rPr>
      <t>Расчет (обоснование) расходов на оплату Прочие налоги и сборы</t>
    </r>
  </si>
  <si>
    <r>
      <t>Прочие расходы, всего:</t>
    </r>
    <r>
      <rPr>
        <sz val="10"/>
        <rFont val="Times New Roman"/>
        <family val="1"/>
        <charset val="204"/>
      </rPr>
      <t xml:space="preserve">  (плата за негативное воздействие на окружающую среду,  и др.налоги, пошлины и сборы), в том числе задолженность прошлых лет</t>
    </r>
  </si>
  <si>
    <t>4. Расчет (обоснование) расходов на закупку товаров, работ, услуг</t>
  </si>
  <si>
    <t>Субсидия на иные цели</t>
  </si>
  <si>
    <r>
      <t xml:space="preserve">4.1. </t>
    </r>
    <r>
      <rPr>
        <sz val="10"/>
        <rFont val="Arial"/>
        <family val="2"/>
        <charset val="204"/>
      </rPr>
      <t xml:space="preserve">Расчет (обоснование) расходов на оплату работ, услуг по содержанию имущества </t>
    </r>
    <r>
      <rPr>
        <b/>
        <sz val="10"/>
        <rFont val="Arial"/>
        <family val="2"/>
        <charset val="204"/>
      </rPr>
      <t>(КОСГУ 225)</t>
    </r>
  </si>
  <si>
    <r>
      <t>4.2.</t>
    </r>
    <r>
      <rPr>
        <sz val="10"/>
        <rFont val="Arial"/>
        <family val="2"/>
        <charset val="204"/>
      </rPr>
      <t xml:space="preserve"> Расчет (обоснование) расходов на оплату прочих работ, услуг (</t>
    </r>
    <r>
      <rPr>
        <b/>
        <sz val="10"/>
        <rFont val="Arial"/>
        <family val="2"/>
        <charset val="204"/>
      </rPr>
      <t>КОСГУ 226</t>
    </r>
    <r>
      <rPr>
        <sz val="10"/>
        <rFont val="Arial"/>
        <family val="2"/>
        <charset val="204"/>
      </rPr>
      <t>)</t>
    </r>
  </si>
  <si>
    <r>
      <t xml:space="preserve">4.3. </t>
    </r>
    <r>
      <rPr>
        <sz val="10"/>
        <rFont val="Arial"/>
        <family val="2"/>
        <charset val="204"/>
      </rPr>
      <t xml:space="preserve">Расчет (обоснование) расходов на оплату работ, услуг по содержанию имущества </t>
    </r>
    <r>
      <rPr>
        <b/>
        <sz val="10"/>
        <rFont val="Arial"/>
        <family val="2"/>
        <charset val="204"/>
      </rPr>
      <t>(КОСГУ 225)</t>
    </r>
  </si>
  <si>
    <r>
      <t>4.4.</t>
    </r>
    <r>
      <rPr>
        <sz val="10"/>
        <rFont val="Arial"/>
        <family val="2"/>
        <charset val="204"/>
      </rPr>
      <t xml:space="preserve"> Расчет (обоснование) расходов на оплату прочих работ, услуг (</t>
    </r>
    <r>
      <rPr>
        <b/>
        <sz val="10"/>
        <rFont val="Arial"/>
        <family val="2"/>
        <charset val="204"/>
      </rPr>
      <t>КОСГУ 226</t>
    </r>
    <r>
      <rPr>
        <sz val="10"/>
        <rFont val="Arial"/>
        <family val="2"/>
        <charset val="204"/>
      </rPr>
      <t>)</t>
    </r>
  </si>
  <si>
    <r>
      <t xml:space="preserve">4.5. </t>
    </r>
    <r>
      <rPr>
        <sz val="11"/>
        <color theme="1"/>
        <rFont val="Calibri"/>
        <family val="2"/>
        <charset val="204"/>
        <scheme val="minor"/>
      </rPr>
      <t xml:space="preserve"> Расчет (обоснование) расходов на приобретение основных средств </t>
    </r>
    <r>
      <rPr>
        <b/>
        <sz val="10"/>
        <rFont val="Arial"/>
        <family val="2"/>
        <charset val="204"/>
      </rPr>
      <t>(КОСГУ 310)</t>
    </r>
  </si>
  <si>
    <r>
      <t>4.6.</t>
    </r>
    <r>
      <rPr>
        <sz val="11"/>
        <color theme="1"/>
        <rFont val="Calibri"/>
        <family val="2"/>
        <charset val="204"/>
        <scheme val="minor"/>
      </rPr>
      <t xml:space="preserve"> Расчет (обоснование) расходов на приобретениематериальных запасов </t>
    </r>
    <r>
      <rPr>
        <b/>
        <sz val="10"/>
        <rFont val="Arial"/>
        <family val="2"/>
        <charset val="204"/>
      </rPr>
      <t>(КОСГУ 341-349)</t>
    </r>
  </si>
  <si>
    <t xml:space="preserve">Сумма, руб. 
</t>
  </si>
  <si>
    <t>(Строительные материалы и товары, продукты питания, билеты, кубки, призы и подарки, сувениры, медали, похвальниые листы, граммоты и др.), в т.ч. задолженность прошлых лет</t>
  </si>
  <si>
    <t>5. Расчет (обоснование) расходов на уплату налогов, сборов и иных платежей</t>
  </si>
  <si>
    <r>
      <t xml:space="preserve">5.1. </t>
    </r>
    <r>
      <rPr>
        <sz val="10"/>
        <rFont val="Arial"/>
        <family val="2"/>
        <charset val="204"/>
      </rPr>
      <t>Расчет (обоснование) расходов на оплату Прочие налоги и сборы</t>
    </r>
  </si>
  <si>
    <r>
      <t>Прочие раходы:</t>
    </r>
    <r>
      <rPr>
        <sz val="10"/>
        <rFont val="Times New Roman"/>
        <family val="1"/>
        <charset val="204"/>
      </rPr>
      <t xml:space="preserve"> (расходы на исполнение судебных и налоговых решений, возмещение морального вреда, исполнение судебных актов РФ и мировых соглашений по возмещению причиненного вреда), в том числе задолженность прошлых лет</t>
    </r>
  </si>
  <si>
    <t>6. Расчеты (обоснования) выплат персоналу (строка 210)</t>
  </si>
  <si>
    <r>
      <t>6.1.</t>
    </r>
    <r>
      <rPr>
        <sz val="10"/>
        <rFont val="Arial"/>
        <family val="2"/>
        <charset val="204"/>
      </rPr>
      <t xml:space="preserve"> Расчеты (обоснования) выплат персоналу при направлении в служебные командировки (КОСГУ 212)</t>
    </r>
  </si>
  <si>
    <r>
      <t xml:space="preserve">6.2. </t>
    </r>
    <r>
      <rPr>
        <sz val="10"/>
        <rFont val="Arial"/>
        <family val="2"/>
        <charset val="204"/>
      </rPr>
      <t xml:space="preserve">Расчет (обоснование) расходов на оплату транспортных услуг </t>
    </r>
  </si>
  <si>
    <r>
      <t>6.3.</t>
    </r>
    <r>
      <rPr>
        <sz val="10"/>
        <rFont val="Arial"/>
        <family val="2"/>
        <charset val="204"/>
      </rPr>
      <t xml:space="preserve"> Расчет (обоснование) расходов на оплату прочих работ, услуг (</t>
    </r>
    <r>
      <rPr>
        <b/>
        <sz val="10"/>
        <rFont val="Arial"/>
        <family val="2"/>
        <charset val="204"/>
      </rPr>
      <t>КОСГУ 226</t>
    </r>
    <r>
      <rPr>
        <sz val="10"/>
        <rFont val="Arial"/>
        <family val="2"/>
        <charset val="204"/>
      </rPr>
      <t>)</t>
    </r>
  </si>
  <si>
    <t xml:space="preserve">    (подпись)        </t>
  </si>
  <si>
    <t xml:space="preserve">          (расшифровка подписи)</t>
  </si>
  <si>
    <t xml:space="preserve">Расходы на выполнение госзадания по КОСГУ 211, 212, 213, 221, 224, 225, 226, 290, 310, 340 </t>
  </si>
  <si>
    <t>расчеты</t>
  </si>
  <si>
    <t xml:space="preserve">Сумма по по КОСГУ 211, 212, 213, 221, 224, 225, 226, 290, 310, 340 </t>
  </si>
  <si>
    <t>план</t>
  </si>
  <si>
    <t>Контроль</t>
  </si>
  <si>
    <t>4</t>
  </si>
  <si>
    <t>контроль</t>
  </si>
  <si>
    <t xml:space="preserve"> Приносящая доход деятельность (собственные доходы учреждения) </t>
  </si>
  <si>
    <t>* Указываются страховые тарифы, дифференцированные по классам профессионального риска, установленные Федеральным законом от 22 декабря 2005 г. № 179-ФЗ "О страховых тарифах на обязательное социальное страхование от несчастных случаев на производстве и про</t>
  </si>
  <si>
    <r>
      <t xml:space="preserve">1.3. </t>
    </r>
    <r>
      <rPr>
        <sz val="10"/>
        <rFont val="Arial"/>
        <family val="2"/>
        <charset val="204"/>
      </rPr>
      <t>Расчеты (обоснования) выплат персоналу по уходу за ребенком (КОСГУ 266)</t>
    </r>
  </si>
  <si>
    <t>Коммунальные услуги (электроэнергия, тепловая энергия, горячее водоснабжение, водоснебжение, водоотведение, поставвка газа, плата за сброс сточных вод), в т.ч. задолженность прошлых лет</t>
  </si>
  <si>
    <t>3. Расчет (обоснование) расходов на уплату налогов, сборов и иных платежей</t>
  </si>
  <si>
    <t>852 (КОСГУ 291)</t>
  </si>
  <si>
    <r>
      <t xml:space="preserve">Прочие расходы, всего:  </t>
    </r>
    <r>
      <rPr>
        <sz val="10"/>
        <rFont val="Times New Roman"/>
        <family val="1"/>
        <charset val="204"/>
      </rPr>
      <t>(госпошлина, транспортны налог, и др.налоги, пошлины и сборы), в том числе задолженность прошлых лет</t>
    </r>
  </si>
  <si>
    <r>
      <t xml:space="preserve">3.2. </t>
    </r>
    <r>
      <rPr>
        <sz val="10"/>
        <rFont val="Arial"/>
        <family val="2"/>
        <charset val="204"/>
      </rPr>
      <t>Расчет (обоснование) расходов на оплату Иных платежей</t>
    </r>
  </si>
  <si>
    <r>
      <t xml:space="preserve">Прочие раходы: </t>
    </r>
    <r>
      <rPr>
        <sz val="10"/>
        <rFont val="Times New Roman"/>
        <family val="1"/>
        <charset val="204"/>
      </rPr>
      <t>(плата за негативное воздействие на окружающую среду, расходы на исполнение судебных и налоговых решений, пени, штрафы, возмещение морального вреда, исполнение судебных актов РФ и мировых соглашений по возмещению причиненного вреда, неустойки), в том числе задолженность прошлых лет</t>
    </r>
  </si>
  <si>
    <t xml:space="preserve">Фонд оплаты труда в год, руб. (гр. 3 x гр. 4 x </t>
  </si>
  <si>
    <t>добавляем разницу</t>
  </si>
  <si>
    <t xml:space="preserve">Аналитический код </t>
  </si>
  <si>
    <t xml:space="preserve">Код по бюджетной классификации Российской Федерации </t>
  </si>
  <si>
    <t xml:space="preserve">Остаток средств на начало текущего финансового года </t>
  </si>
  <si>
    <t xml:space="preserve">Остаток средств на конец текущего финансового года </t>
  </si>
  <si>
    <t xml:space="preserve">прочие поступления, всего </t>
  </si>
  <si>
    <t xml:space="preserve">расходы на закупку товаров, работ, услуг, всего </t>
  </si>
  <si>
    <t xml:space="preserve">Выплаты, уменьшающие доход, всего </t>
  </si>
  <si>
    <t xml:space="preserve">налог на прибыль </t>
  </si>
  <si>
    <t xml:space="preserve">            налог на прибыль </t>
  </si>
  <si>
    <t xml:space="preserve">налог на добавленную стоимость </t>
  </si>
  <si>
    <t xml:space="preserve">прочие налоги, уменьшающие доход </t>
  </si>
  <si>
    <t xml:space="preserve">Прочие выплаты, всего </t>
  </si>
  <si>
    <t>расходы на закупку товаров, работ, услуг, всего</t>
  </si>
  <si>
    <t>Выплаты, уменьшающие доход, всего</t>
  </si>
  <si>
    <t>0001</t>
  </si>
  <si>
    <t>0002</t>
  </si>
  <si>
    <t>3000</t>
  </si>
  <si>
    <t>3010</t>
  </si>
  <si>
    <t>3020</t>
  </si>
  <si>
    <t>3030</t>
  </si>
  <si>
    <t>4000</t>
  </si>
  <si>
    <t>4010</t>
  </si>
  <si>
    <t xml:space="preserve">Выплаты на закупку товаров, работ, услуг, всего </t>
  </si>
  <si>
    <t xml:space="preserve">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(далее - Федеральный закон № 44-ФЗ) и Федерального закона от 18 июля 2011 г. N 223-ФЗ «О закупках товаров, работ, услуг отдельными видами юридических лиц»  (далее - Федеральный закон № 223-ФЗ) </t>
  </si>
  <si>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</si>
  <si>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t>
  </si>
  <si>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</si>
  <si>
    <t>1.4.1.</t>
  </si>
  <si>
    <t xml:space="preserve">в соответствии с Федеральным законом № 223-ФЗ </t>
  </si>
  <si>
    <t>за счет субсидий, предоставляемых в соответствии с абзацем вторым пункта 1 статьи 78.1 Бюджет-ного кодекса Российской Федерации</t>
  </si>
  <si>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</si>
  <si>
    <t xml:space="preserve">за счет субсидий, предоставляемых на осуществление капитальных вложений 
</t>
  </si>
  <si>
    <t>транспортные услуги</t>
  </si>
  <si>
    <t>коммунальные услуги</t>
  </si>
  <si>
    <t>работы, услуги по содержанию имущества</t>
  </si>
  <si>
    <t>прочие работы, услуги</t>
  </si>
  <si>
    <t>приобретение основных средств</t>
  </si>
  <si>
    <t>приобретение материальных запасов</t>
  </si>
  <si>
    <t>КФО 5</t>
  </si>
  <si>
    <t>КФО 4</t>
  </si>
  <si>
    <t>КФО 2</t>
  </si>
  <si>
    <t>№ п/п</t>
  </si>
  <si>
    <r>
      <t xml:space="preserve">Сумма, рублей </t>
    </r>
    <r>
      <rPr>
        <sz val="10"/>
        <color theme="1"/>
        <rFont val="TimesET"/>
        <charset val="204"/>
      </rPr>
      <t>(с точностью до двух знаков после запятой - 0,00)</t>
    </r>
  </si>
  <si>
    <t xml:space="preserve">из них:         </t>
  </si>
  <si>
    <t>услуги связи</t>
  </si>
  <si>
    <t xml:space="preserve">из нх:                                                                                                                                                                                                                                 </t>
  </si>
  <si>
    <t>2630</t>
  </si>
  <si>
    <t>штрафы, пени, неустойки, возмещения ущерба</t>
  </si>
  <si>
    <t>доходы от операционной аренды</t>
  </si>
  <si>
    <t>1410</t>
  </si>
  <si>
    <t>1910</t>
  </si>
  <si>
    <t>доходы в форме грантов, пожертвований, иных безвозмездных перечислений от физических и юридических лиц</t>
  </si>
  <si>
    <t>1230</t>
  </si>
  <si>
    <t>поступления от оказания услуг (выполнения работ) на платной основе и от иной приносящей доход деятельности</t>
  </si>
  <si>
    <r>
      <t xml:space="preserve">                                     </t>
    </r>
    <r>
      <rPr>
        <vertAlign val="superscript"/>
        <sz val="10"/>
        <color indexed="8"/>
        <rFont val="TimesET"/>
      </rPr>
      <t>(подпись/расшифровка подписи)</t>
    </r>
  </si>
  <si>
    <t>прошлый год</t>
  </si>
  <si>
    <t xml:space="preserve">1. Бюджетная классификация              </t>
  </si>
  <si>
    <t>Выплаты, всего:</t>
  </si>
  <si>
    <t>Оплата труда и начисления на выплаты по оплате труда, всего</t>
  </si>
  <si>
    <t>Заработная плата</t>
  </si>
  <si>
    <t>бол/лист 3 дня</t>
  </si>
  <si>
    <t>прочие выплаты</t>
  </si>
  <si>
    <t>транспортные расходы</t>
  </si>
  <si>
    <t>командировочные расходы (проживание)</t>
  </si>
  <si>
    <t>по уходу за ребенком до 3-х лет</t>
  </si>
  <si>
    <t>Начисления на выплаты по оплате труда</t>
  </si>
  <si>
    <t>Оплата работ, услуг, всего</t>
  </si>
  <si>
    <t>Услуги связи</t>
  </si>
  <si>
    <t>Транспортные услуги</t>
  </si>
  <si>
    <t>Коммунальные услуги</t>
  </si>
  <si>
    <t>Работы, услуги по содержанию имущества</t>
  </si>
  <si>
    <t>Прочие работы, услуги</t>
  </si>
  <si>
    <t>Прочие расходы, всего</t>
  </si>
  <si>
    <t>земельный налог</t>
  </si>
  <si>
    <t>госпошлина, транспортный налог</t>
  </si>
  <si>
    <t>плата за загрязнение окружающей среды</t>
  </si>
  <si>
    <t xml:space="preserve">Поступление нефинансовых активов, всего </t>
  </si>
  <si>
    <t>Увеличение стоимости мат.запасов (прочие)</t>
  </si>
  <si>
    <t>Увеличение стоимости мат.запасов (призы и подарки)</t>
  </si>
  <si>
    <t xml:space="preserve">2. Бюджетная классификация                </t>
  </si>
  <si>
    <t>Налог на имущество</t>
  </si>
  <si>
    <t xml:space="preserve">3. Бюджетная классификация                </t>
  </si>
  <si>
    <t xml:space="preserve">4. Бюджетная классификация        </t>
  </si>
  <si>
    <t>пособие на погрбение (родственник)</t>
  </si>
  <si>
    <t>пособие на погрбение (сотрудник)</t>
  </si>
  <si>
    <t>Госпошлина</t>
  </si>
  <si>
    <t>Увеличение стоимости материальных запасов</t>
  </si>
  <si>
    <t>Призы, подарки, медали, граммоты</t>
  </si>
  <si>
    <t xml:space="preserve">5. Бюджетная классификация        </t>
  </si>
  <si>
    <t>прочие услуги, работы</t>
  </si>
  <si>
    <t>призы и подарки</t>
  </si>
  <si>
    <t>Прочие работы, услуги Ц711474550  (пит.семей.)</t>
  </si>
  <si>
    <t>Увеличение стоимости материальных запасов Ц711474550 (питание)</t>
  </si>
  <si>
    <t>Исполнение судебныз актов (госпошлина)</t>
  </si>
  <si>
    <t>Исполнение судебныз актов (физлица)</t>
  </si>
  <si>
    <t>Исполнение судебныз актов (юрлица)</t>
  </si>
  <si>
    <t>Уплата штрафов пеней, неустойки</t>
  </si>
  <si>
    <t>Увеличение стоимости основных средств</t>
  </si>
  <si>
    <t>Возмещение морального вреда по судебному решению(физлицам)</t>
  </si>
  <si>
    <t>Возмещение морального вреда по судебному решению(юрлицам)</t>
  </si>
  <si>
    <t>штрафы, пени за несвоевременную оплату налогов</t>
  </si>
  <si>
    <t>Экономические санкции</t>
  </si>
  <si>
    <t>возмещение морального вреда за не вовремя выплаченную зарплату (физлицам)</t>
  </si>
  <si>
    <t>возмещение морального вреда за не вовремя выплаченную зарплату (юрлицам)</t>
  </si>
  <si>
    <t>Лекарственные препараты</t>
  </si>
  <si>
    <t>Продукты питания</t>
  </si>
  <si>
    <t>ГСМ</t>
  </si>
  <si>
    <t>Стройматериалы</t>
  </si>
  <si>
    <t>Мягкий инвентарь(спецодежда)</t>
  </si>
  <si>
    <t>Запчасти, кухонный инвентарь, бланки, канцтовары</t>
  </si>
  <si>
    <t>Витамины D и A</t>
  </si>
  <si>
    <t>341</t>
  </si>
  <si>
    <t>342</t>
  </si>
  <si>
    <t>345</t>
  </si>
  <si>
    <t>Кухонный инвентарь, моющие средства</t>
  </si>
  <si>
    <t>346</t>
  </si>
  <si>
    <t>321 (КОСГУ 263, 265)</t>
  </si>
  <si>
    <r>
      <t>1.7.</t>
    </r>
    <r>
      <rPr>
        <sz val="10"/>
        <rFont val="Arial"/>
        <family val="2"/>
        <charset val="204"/>
      </rPr>
      <t xml:space="preserve"> Расчеты (обоснования) расходов на выплату пособия, компенсации и иные социальные выплаты граждан, кроме публичных нормативных обязательств</t>
    </r>
  </si>
  <si>
    <t>Пособие на погребение, в связи со смертью родственника</t>
  </si>
  <si>
    <t>Пособие на погребение, в связи со смертью сотрудника</t>
  </si>
  <si>
    <t>Итого:</t>
  </si>
  <si>
    <r>
      <rPr>
        <b/>
        <sz val="10"/>
        <rFont val="Times New Roman"/>
        <family val="1"/>
        <charset val="204"/>
      </rPr>
      <t>Работы, услуги по содержанию имущества:</t>
    </r>
    <r>
      <rPr>
        <sz val="10"/>
        <rFont val="Times New Roman"/>
        <family val="1"/>
        <charset val="204"/>
      </rPr>
      <t xml:space="preserve"> (вывоз ТБО, испытание пожарных кранов, рукавов и гидрантов, обсл "тревожной кнопки", переосвидетельствование и зарядка огнетушителей, дератизация и дезинфекция, дезинсекция, техническое обслуживание ВРУ и электрощитов, аварийное обслуживание коммуникаций, сервисное обслуживание узлов тепловой энергии, тех.обслуж. приборов автоматич. регул-я тепл. энергии, поверка средств измерений, паспортизация, лабораторные исследования, замер сопрот.изоляц., промывка и опрессовка, обслуживание АПС , ремонт и сервисное обслуживание оборудования, очистка поверхности воздуховода и вентилиции, заправка картриджей, демеркуризация ртуть содержащих отходов, огнезащитная обработка имущества, определение категорий помещения по взрывопожарной и пожарной опасности, установка и замена противопожарных дверей и люков, установка и замена окон и ПВХ конструкций, проведение бактериологических исследований воздуха в помещениях, замена и ремонт водомерного узла. проливка, обслед.несущ. констркций здания, эксплуатац.и содержание жилья, плата за кап.ремонт здания,уборка наледи и снега с крышы здания, вырубка деревьев и зеленых насаждений, ремонт ограждений и конструкци, текущий и капитальный ремонт, утилизация,замена световых табло "Выход", капитальный и текущий ремонт систмемы тревожной сигнализации, ремонт пожарной сигнализации, ремонт сетей наружного освещения, замена регулирующего клапана, замена труб (с установкой новой задвижки), сантехнические работы, демонтаж КТТО с установкой теплообменного аппарта, вывоз строительного мусора, техобслуживание (лифтов, домофонов, виденаблюдения и др.), электроизмерительные работы, замена счетчиков и установка пломбы, метрологические обслуживание сресдтв измерений, визуальное обследоевание зданий и конструкицй, балгоустройство территории и др.), в т.ч. задолженность прошлых лет</t>
    </r>
  </si>
  <si>
    <r>
      <rPr>
        <b/>
        <sz val="10"/>
        <rFont val="Times New Roman"/>
        <family val="1"/>
        <charset val="204"/>
      </rPr>
      <t>Прочие работы, услуги:</t>
    </r>
    <r>
      <rPr>
        <sz val="10"/>
        <rFont val="Times New Roman"/>
        <family val="1"/>
        <charset val="204"/>
      </rPr>
      <t xml:space="preserve">  (услуги охраны,разработка дизайн проекта,услуги по пошиву штор,костюмов,постельных принадлежностей и т.д.,визуальное обследование зданий и конструкций, дизайнерские и графические услуги, обучение и курсы повышения квалификации, конференции, семинары, проведение и организация мероприятий (конкурсы,смотры, спорт.меропр., выставки), запись фонограммы песни, распечатка открыток (буклетов, пособий), электронная подписка, удаленный мониторниг тревож.сигналов АПС, услуги печати, участие в конкурсах(конференциях, форумах, семинарах, конгрессе и т.д.), изготовление свидетельства участника нац.реестра, изготовление выписки из реестра,организационные взносы участника в форумах(конкурсах, семинарах, конференциях, конгрессе,конкурсах и т.д.), спец.оценка условий труда (аттестация рабочих мест), тех.инвентаризация и справка об износе объекта, тех.паспортизация, медосмотр, санминимум, медуслуги(вакцинация),подписка, поддержание сайта, абонент.обслужив.для корпоротивной лицензии, лицензирование, аккредитация, программное обеспечение, настройка ПК, выезд специалиста, нотариальные и юридические услуги, информационно-консультативные услуги, расчет категорий помещений по взрывоопасной и пожарной безопасности, лабораторные исследования воды, влажности и темпиратуры, технолог.присоединение к сетям, вызов специалиста  для обслед., переплет документов,настройка дополнительного обонента, монтаж оборудования (домофона, в/наблюдения, техники  и др.), услуги по размещению информ.-имиджевого материала на сайте, пополнение хостинг.счета, разработка плана эвакуации(техплана, техпаспорта), услуги по декоративно-художественному оформлению, предоствление стоек и ленты для торжественного открытия, сборка и установка жалюзей и карнизов, проект колористичекого решения, обезвреживание ртутных ламп,  размещение информации на TV и журнале(газете), фотоуслуги, прокладка кабеля, услуги по строительной вышке, аренда, пуско-наладочные работы(услуги), установка пломбы, инструментальный контроль техсостояния бактерицидной лампы,  пультовая охрана, снятие и установка дверей и окон, энергетическое обследование, перестановка пожарн.извещателей, разработка программы энергосбережения (паспорт), организация питания в семейных группах, услуги в области пожарной безопасности, утилизация, прием покрышек пневматических шин, определение качества огнезащитной обработки, оплата услуг сторонних организаций по ведению учета и составлению отчетности, бухагалтерское обслуживание и сопровождение, изготовление выписки из реестра, независимая оценка пожарного риска, экспертиза товара(контрактная), обустройство цветника, посадка деревьев и цветников, изготовление цветочной арки, оформление и украшение помещений шарами, выполнение топограф-геодезических работ, комиссионное вознраграждение, оценка соответствия монтажа пожарной сигнализации и ситсемы ооповещения и прочее), в т.ч. задолженность прошлых лет</t>
    </r>
  </si>
  <si>
    <r>
      <rPr>
        <b/>
        <sz val="10"/>
        <rFont val="Times New Roman"/>
        <family val="1"/>
        <charset val="204"/>
      </rPr>
      <t xml:space="preserve">Увеличение стоимости материальных запасов: </t>
    </r>
    <r>
      <rPr>
        <sz val="10"/>
        <rFont val="Times New Roman"/>
        <family val="1"/>
        <charset val="204"/>
      </rPr>
      <t>(расходные материалы для образовательного процесса,ерш, текущие хоз.расходы связанные с проведением образовательного процесса, хозяйственный инвентарь и товары, моющие чистящие и дезинфицирующие ср-ва, значки, календарь,визитки,  канцтовары, посуда, пластик (конструкции) ПВХ, трубы, мягкий инвентарь (КПБ, одеяло, подушки, покрывало, плед, пеленки,матрац, полотенце, салфетки, скатерть и др.), доводчик, стройматериалы, стройтовары, ковролин, сантехника,сантехтовары, электротовары, медикаменты и перевязочные материалы, вакцины и прививки, двери, песок речной, спецодежда, футбольная (спортивная) форма, грунт, электропривод, счетчики, манометры, москитные сетки, поручни, план эвакуации, знаки (пожарной безопасности, дорожного движения и т.п.), крепления, ванны, посадочный материал (рассада, саженцы, семена, торф, земля, удобрение, грунт и др.), декоративные элементы и товары, перчатки, штампы, бланк меню-требование, бланки, кники (журналы) учета, флажки, визитки, диски, люк, блок питания, батарейка, аккумулятор, магнитики, игры, игрушки, дидактические материалы, справочно-методич. литература, учебно наглядные пособия и инвентарь, учебники, радиатор, решетка, наклейки, футболки, костюмы, флажки, шары надувные, бейсболки, шары, штемпельная краска, тонер, расходные материалы, запастные части и комплектующие к оборудованию и к оргтехнике, ГСМ, фурнитура, коврики,дорожки, паласы,горшки для цветов, подставки, сушилки для посуды, шнур, короб (контейнер, ящик), подставки для приборов, маски, таблички, набор для оформления стен, кашпо, цветоные горшки, детские горшки, сетка заградительная, инветарь и химические реагенты для бассейна, брелки для ключей, вентиль пожарный, холст, ограждение (забор), бак, запчасти и приборы к системе в/наблюдения и АПС, трвеожной сигнализации, доски, рейки, фанера,комнатные растения, кора сосновая, газонная смесь, покрытие рулонное для бассейна, фотографии, шарики, считыватель, ключ из оргстекла, тематические элементы, вазон,трава искусственная, вывеска, мыльница, держатель, подвес для картины, замок врезной, расходные материалы и запчасти в переплетной машине(ламинатору, брошюровщику), тесьма, диспенсер, вешалка, вешалка-плечи, боты, плакаты, планшет, рулонная бумага, полортно для творчества, валик рулонный, хвойник на столе, шланг, лейка, тестер PH, пакеты, свистки, ветки, доводчик, гелий, уплотнение на платисну, ватные палочки, средства от насекомых, тревожная кнопка, известь, накопитель, полотно (ветошь) для уборки,емкость для хранения и сбора, прищепки, насос, ультрафиолетовая лампа, конфети, аэродизайн, покрытие для влажных помещений, концентрат минеральный, татами, компрессор, соединитель для акваполок, каска строительная, трансформатор тока, мешки для мусора, гирлянда, ткань, соль техническая, противоголеледный реагент, продукты питания, витамины С и D, салфетки, туалетная бумага, посуда, аскорбиновая кислота, сироп шиповника, поручни ковролин, радиаторы, билеты, грамоты, похвальные листы, кубки, медали, призы и подарки, сувениры, держатели, бутилированая вода и др. ), в т.ч. задолженность прошлых лет</t>
    </r>
  </si>
  <si>
    <t>(Капитальный ремонта объектов ), в т.ч.задолженность прошлых лет</t>
  </si>
  <si>
    <r>
      <rPr>
        <b/>
        <sz val="10"/>
        <rFont val="Times New Roman"/>
        <family val="1"/>
        <charset val="204"/>
      </rPr>
      <t xml:space="preserve">Прочие работы, услуги: </t>
    </r>
    <r>
      <rPr>
        <sz val="10"/>
        <rFont val="Times New Roman"/>
        <family val="1"/>
        <charset val="204"/>
      </rPr>
      <t>(Разработка тех.задания на внедрение энергоменеджмента, проведение государственной экспертизы проектной документации, авторский надзор за капиталльным ремонтом объектов капвложений, разработка проектно-сметной документации, услуги по организации проведения торгов и др.), в т.ч. задолженность прошлых лет</t>
    </r>
  </si>
  <si>
    <t>(Текущий ремонт объектов, валка и вырубка деревьев и зеленых насаждений, огнезащитная обработка, установка (замена) противопожарных средств (оборудования), обследование жданий и конструкций, благоустройтство территории и др.), в т.ч.задолженность прошлых лет</t>
  </si>
  <si>
    <r>
      <t>Прочие раходы:</t>
    </r>
    <r>
      <rPr>
        <sz val="10"/>
        <rFont val="Times New Roman"/>
        <family val="1"/>
        <charset val="204"/>
      </rPr>
      <t xml:space="preserve"> (расходы на исполнение судебных и налоговых решений, пени, штрафы, возмещение морального вреда, исполнение судебных актов РФ и мировых соглашений по возмещению причиненного вреда, неустойки и санкции), в том числе задолженность прошлых лет</t>
    </r>
  </si>
  <si>
    <r>
      <rPr>
        <b/>
        <sz val="10"/>
        <rFont val="Times New Roman"/>
        <family val="1"/>
        <charset val="204"/>
      </rPr>
      <t>Работы, услуги по содержанию имущества:</t>
    </r>
    <r>
      <rPr>
        <sz val="10"/>
        <rFont val="Times New Roman"/>
        <family val="1"/>
        <charset val="204"/>
      </rPr>
      <t xml:space="preserve"> (вывоз ТБО, испытание пожарных кранов, рукавов и гидрантов, обсл "тревожной кнопки", переосвидетельствование и зарядка огнетушителей, дератизация и дезинфекция, дезинсекция, техническое обслуживание ВРУ и электрощитов, аварийное обслуживание коммуникаций, сервисное обслуживание узлов тепловой энергии, тех.обслуж. приборов автоматич. регул-я тепл. энергии, поверка средств измерений, паспортизация, лабораторные исследования, замер сопрот.изоляц., промывка и опрессовка, обслуживание АПС , ремонт и сервисное обслуживание оборудования, очистка поверхности воздуховода и вентилиции, заправка картриджей, демеркуризация ртуть содержащих отходов, огнезащитная обработка имущества, определение категорий помещения по взрывопожарной и пожарной опасности, установка и замена противопожарных дверей и люков, установка и замена окон и ПВХ конструкций, проведение бактериологических исследований воздуха в помещениях, замена и ремонт водомерного узла. проливка, обслед.несущ. констркций здания, эксплуатац.и содержание жилья, плата за кап.ремонт здания,уборка наледи и снега с крышы здания, вырубка деревьев и зеленых насаждений, ремонт ограждений и конструкци, текущий и капитальный ремонт, утилизация,замена световых табло "Выход", капитальный и текущий ремонт систмемы тревожной сигнализации, ремонт пожарной сигнализации, ремонт сетей наружного освещения, замена регулирующего клапана, замена труб (с установкой новой задвижки), сантехнические работы, демонтаж КТТО с установкой теплообменного аппарта, вывоз строительного мусора, техобслуживание (лифтов, домофонов, виденаблюдения и др.), электроизмерительные работы, замена счетчиков и установка пломбы, метрологические обслуживание сресдтв измерений, визуальное обследоевание зданий и конструкицй, благоустройство территории и др.), в т.ч. задолженность прошлых лет</t>
    </r>
  </si>
  <si>
    <t>КФО5</t>
  </si>
  <si>
    <r>
      <t>Услуги связи:</t>
    </r>
    <r>
      <rPr>
        <sz val="10"/>
        <rFont val="Times New Roman"/>
        <family val="1"/>
        <charset val="204"/>
      </rPr>
      <t xml:space="preserve"> телефон, электронная почта, интернет (в т.ч. задолженнсть прошлых лет)</t>
    </r>
  </si>
  <si>
    <t>851 (КОСГУ 291)</t>
  </si>
  <si>
    <t>831 (КОСГУ 291-297)</t>
  </si>
  <si>
    <t>853 (КОСГУ 291-297)</t>
  </si>
  <si>
    <t>853 (КОСГУ 291,292)</t>
  </si>
  <si>
    <t>852  (КОСГУ 291,292)</t>
  </si>
  <si>
    <r>
      <rPr>
        <b/>
        <sz val="10"/>
        <rFont val="Times New Roman"/>
        <family val="1"/>
        <charset val="204"/>
      </rPr>
      <t>Работы, услуги по содержанию имущества:</t>
    </r>
    <r>
      <rPr>
        <sz val="10"/>
        <rFont val="Times New Roman"/>
        <family val="1"/>
        <charset val="204"/>
      </rPr>
      <t xml:space="preserve"> (Капитальный ремонт), в т.ч. задолженность прошлых лет</t>
    </r>
  </si>
  <si>
    <t>на</t>
  </si>
  <si>
    <t xml:space="preserve">           </t>
  </si>
  <si>
    <t>(очередной финансовый год)</t>
  </si>
  <si>
    <r>
      <t xml:space="preserve">2.1. </t>
    </r>
    <r>
      <rPr>
        <sz val="10"/>
        <rFont val="Arial"/>
        <family val="2"/>
        <charset val="204"/>
      </rPr>
      <t xml:space="preserve">Расчет (обоснование) расходов на оплату работ, услуг по содержанию имущества </t>
    </r>
    <r>
      <rPr>
        <b/>
        <sz val="10"/>
        <rFont val="Arial"/>
        <family val="2"/>
        <charset val="204"/>
      </rPr>
      <t>(КОСГУ 225)</t>
    </r>
  </si>
  <si>
    <r>
      <t>2.2.</t>
    </r>
    <r>
      <rPr>
        <sz val="10"/>
        <rFont val="Arial"/>
        <family val="2"/>
        <charset val="204"/>
      </rPr>
      <t xml:space="preserve"> Расчет (обоснование) расходов на оплату прочих работ, услуг (</t>
    </r>
    <r>
      <rPr>
        <b/>
        <sz val="10"/>
        <rFont val="Arial"/>
        <family val="2"/>
        <charset val="204"/>
      </rPr>
      <t>КОСГУ 226</t>
    </r>
    <r>
      <rPr>
        <sz val="10"/>
        <rFont val="Arial"/>
        <family val="2"/>
        <charset val="204"/>
      </rPr>
      <t>)</t>
    </r>
  </si>
  <si>
    <r>
      <t>2.3.</t>
    </r>
    <r>
      <rPr>
        <sz val="10"/>
        <rFont val="Arial"/>
        <family val="2"/>
        <charset val="204"/>
      </rPr>
      <t xml:space="preserve"> Расчет (обоснование) расходов на оплату услуг связи </t>
    </r>
    <r>
      <rPr>
        <b/>
        <sz val="10"/>
        <rFont val="Arial"/>
        <family val="2"/>
        <charset val="204"/>
      </rPr>
      <t>(КОСГУ 221)</t>
    </r>
  </si>
  <si>
    <r>
      <t xml:space="preserve">2.4. </t>
    </r>
    <r>
      <rPr>
        <sz val="10"/>
        <rFont val="Arial"/>
        <family val="2"/>
        <charset val="204"/>
      </rPr>
      <t xml:space="preserve">Расчет (обоснование) расходов на оплату транспортных услуг </t>
    </r>
    <r>
      <rPr>
        <b/>
        <sz val="10"/>
        <rFont val="Arial"/>
        <family val="2"/>
        <charset val="204"/>
      </rPr>
      <t>(КОСГУ 222)</t>
    </r>
  </si>
  <si>
    <r>
      <t xml:space="preserve">2.5. </t>
    </r>
    <r>
      <rPr>
        <sz val="10"/>
        <rFont val="Arial"/>
        <family val="2"/>
        <charset val="204"/>
      </rPr>
      <t xml:space="preserve">Расчет (обоснование) расходов на оплату коммунальных услуг </t>
    </r>
    <r>
      <rPr>
        <b/>
        <sz val="10"/>
        <rFont val="Arial"/>
        <family val="2"/>
        <charset val="204"/>
      </rPr>
      <t>(КОСГУ 223)</t>
    </r>
  </si>
  <si>
    <r>
      <t xml:space="preserve">2.6. </t>
    </r>
    <r>
      <rPr>
        <sz val="10"/>
        <rFont val="Arial"/>
        <family val="2"/>
        <charset val="204"/>
      </rPr>
      <t xml:space="preserve">Расчет (обоснование) расходов на оплату работ, услуг по содержанию имущества </t>
    </r>
    <r>
      <rPr>
        <b/>
        <sz val="10"/>
        <rFont val="Arial"/>
        <family val="2"/>
        <charset val="204"/>
      </rPr>
      <t>(КОСГУ 225)</t>
    </r>
  </si>
  <si>
    <r>
      <t>2.7.</t>
    </r>
    <r>
      <rPr>
        <sz val="10"/>
        <rFont val="Arial"/>
        <family val="2"/>
        <charset val="204"/>
      </rPr>
      <t xml:space="preserve"> Расчет (обоснование) расходов на оплату прочих работ, услуг (</t>
    </r>
    <r>
      <rPr>
        <b/>
        <sz val="10"/>
        <rFont val="Arial"/>
        <family val="2"/>
        <charset val="204"/>
      </rPr>
      <t>КОСГУ 226</t>
    </r>
    <r>
      <rPr>
        <sz val="10"/>
        <rFont val="Arial"/>
        <family val="2"/>
        <charset val="204"/>
      </rPr>
      <t>)</t>
    </r>
  </si>
  <si>
    <r>
      <t xml:space="preserve">2.8. </t>
    </r>
    <r>
      <rPr>
        <sz val="11"/>
        <color theme="1"/>
        <rFont val="Calibri"/>
        <family val="2"/>
        <charset val="204"/>
        <scheme val="minor"/>
      </rPr>
      <t xml:space="preserve"> Расчет (обоснование) расходов на приобретение основных средств </t>
    </r>
    <r>
      <rPr>
        <b/>
        <sz val="10"/>
        <rFont val="Arial"/>
        <family val="2"/>
        <charset val="204"/>
      </rPr>
      <t>(КОСГУ 310)</t>
    </r>
  </si>
  <si>
    <r>
      <t>2.9.</t>
    </r>
    <r>
      <rPr>
        <sz val="11"/>
        <color theme="1"/>
        <rFont val="Calibri"/>
        <family val="2"/>
        <charset val="204"/>
        <scheme val="minor"/>
      </rPr>
      <t xml:space="preserve"> Расчет (обоснование) расходов на приобретениематериальных запасов </t>
    </r>
    <r>
      <rPr>
        <b/>
        <sz val="10"/>
        <rFont val="Arial"/>
        <family val="2"/>
        <charset val="204"/>
      </rPr>
      <t>(КОСГУ 341-349)</t>
    </r>
  </si>
  <si>
    <t>20лсч</t>
  </si>
  <si>
    <t>21лсч</t>
  </si>
  <si>
    <t>111 (КОСГУ 211,266)</t>
  </si>
  <si>
    <r>
      <rPr>
        <b/>
        <sz val="10"/>
        <rFont val="Times New Roman"/>
        <family val="1"/>
        <charset val="204"/>
      </rPr>
      <t>Увеличение стоимости основных средств:</t>
    </r>
    <r>
      <rPr>
        <sz val="10"/>
        <rFont val="Times New Roman"/>
        <family val="1"/>
        <charset val="204"/>
      </rPr>
      <t xml:space="preserve"> (метеоплощадка,гончарный круг, квадрокоптер,водонагреватель(бойлер), арт-объект(стелла),пылесос,сцена, подиум,вешалка,ящик почтовый,замок,теплица, подтоварник, мебель, ресепшен, стеллаж, электро-бытовая техника и оборудование, светильники, световое табло, малые игровые и архитектурные формы, хозинвентарь и инструменты, компьютерное оборудование, мультимедийное оборудование, теле-аудио-видео-фотоаппаратура, оргтехника, планшет, неттоп,моноблок, спортивный инвентарь, спортоборудование, музыкальные инструменты и оборудование, медицинский инвентарь и оборудование, кухонное оборудование (техника, мебель и инвентарь), учебное пособие, дидактические материалы, сценический инвентарь, декорации, елка искуссственная(сосна), сетевой фильтр, бытовое оборудование, хоз.оборудование, флагшток, велопарковка, стенды, вывески, мольберт, панно, учебная доска, жалюзи, ковер, паласы, ковровые дорожки, партьер, гардины, карнизы, шторы, рулонные шторы, ламбрекены, печать, инвентарь (приборы и оборудование) для сенсорной комнаты и для бассейна, огнетушители, планшеты для рисования песком, велопарковка, ЭЦП, баннеры, банерные растяжки, песочницы, картины, зеркало, оборудование для видеонаблюдения, снегоуборочная машина, газонокосилка(триммер), бензопила,флаги(знамя),навогодние и сценические костюмы,гирлянда, декоративные элементы и фигурки (часы, бабочки, цветы и т.д.), световая иллюминация, комплект сенсорный уголок, мягкая мебель, зеркальный шар, масаж.коврики, интерактиное оборудование и  инвентарь, грабли, метла, лопаты, движок для снега, тротуар, пандус, подъемник, глобус,  громкоговоритель,  учебно-налядное оборудование и инвентарь (наборы, пособие и др.), секундамер, ограждение (забор), хоз инвентарь и инструменты, оборудование для малогабаритных групп  населения (в том числе медоборудование), цифровая лаборатория, теле-радио-аппаратура, телефон(радиотелефон), аптечный и пожарный шкаф(ящик), ключница(ящик для хранения ключей), генератор мыльных пузырей, генератор морского воздуха, дорожные знаки, веранды, теневые навесы, домофоны, обрудование для АПС, павильоны, элементы автогородка, ворота футбольные, тунель, стремянка, сухой бассейн, сухой душь, бизиборды, кондиционер, штандарт, пылесос, утюг, весы, мягкие игровые модули, переплетная машина, брошюровщик, ламинатор, сколодром, кулер, сушилка для рук, калорифер, теплообменник, объемные тематические элементы, фигуры садовые, сушилка для посуды, буквы из ПВХ, качалка, информационная стойка, аппарат для нагрева и охлаждения воды, кашпо, орнамет, подствка для цветов, вазон, фонтан, отпариватель, контейнеры, прожектор, видеорегистратор, секатор, портновские ножницы, презентер, лавочки, микроскоп, качалка, калькулятор, надувная горка, швейная машина, игровая мебель, кашпо, модем(маршрутизатор, роутер), насос и пр. ), в т.ч. задолженность прошлых лет</t>
    </r>
  </si>
  <si>
    <t>5</t>
  </si>
  <si>
    <t xml:space="preserve">Сумма, рублей (с точностью до двух знаков после запятой – 0,00) </t>
  </si>
  <si>
    <t xml:space="preserve">6. Бюджетная классификация        </t>
  </si>
  <si>
    <t xml:space="preserve">7. Бюджетная классификация        </t>
  </si>
  <si>
    <t xml:space="preserve">13. Бюджетная классификация    </t>
  </si>
  <si>
    <t>КОСГУ</t>
  </si>
  <si>
    <t xml:space="preserve">14. Бюджетная классификация    </t>
  </si>
  <si>
    <t xml:space="preserve">15. Бюджетная классификация    </t>
  </si>
  <si>
    <r>
      <rPr>
        <b/>
        <sz val="10"/>
        <rFont val="Times New Roman"/>
        <family val="1"/>
        <charset val="204"/>
      </rPr>
      <t>Увеличение стоимости основных средств:</t>
    </r>
    <r>
      <rPr>
        <sz val="10"/>
        <rFont val="Times New Roman"/>
        <family val="1"/>
        <charset val="204"/>
      </rPr>
      <t xml:space="preserve"> (метеоплощадка,гончарный круг, квадрокоптер,водонагреватель(бойлер), арт-объект(стелла),пылесос,сцена, подиум,вешалка,ящик почтовый,замок,теплица, подтоварник, мебель, ресепшен, стеллаж, электро-бытовая техника и оборудование, светильники, световое табло, малые игровые и архитектурные формы, хозинвентарь и инструменты, компьютерное оборудование, мультимедийное оборудование, теле-аудио-видео-фотоаппаратура, оргтехника, планшет, неттоп,моноблок, спортивный инвентарь, спортоборудование, инвентарь и оборудование для бассейна, музыкальные инструменты и оборудование, медицинский инвентарь и оборудование, кухонное оборудование (техника, мебель и инвентарь), учебное пособие, дидактические материалы, сценический инвентарь, декорации, елка искуссственная(сосна), сетевой фильтр, бытовое оборудование, хоз.оборудование, флагшток, велопарковка, стенды, вывески, мольберт, панно, учебная доска, жалюзи, ковер, паласы, ковровые дорожки, партьер, гардины, карнизы, шторы, рулонные шторы, ламбрекены, печать, инвентарь (приборы и оборудование) для сенсорной комнаты и для бассейна, огнетушители, планшеты для рисования песком, велопарковка, ЭЦП, баннеры, банерные растяжки, песочницы, картины, зеркало, оборудование для видеонаблюдения, снегоуборочная машина, газонокосилка(триммер), бензопила,флаги(знамя),навогодние и сценические костюмы,гирлянда, декоративные элементы и фигурки (часы, бабочки, цветы и т.д.), световая иллюминация, комплект сенсорный уголок, мягкая мебель, зеркальный шар, масаж.коврики, интерактиное оборудование и  инвентарь, грабли, метла, лопаты, движок для снега, тротуар, пандус, подъемник, глобус,  громкоговоритель,  учебно-налядное оборудование и инвентарь (наборы, пособие и др.), секундамер, ограждение (забор), хоз инвентарь и инструменты, оборудование для малогабаритных групп  населения (в том числе медоборудование), цифровая лаборатория, теле-радио-аппаратура, телефон(радиотелефон), аптечный и пожарный шкаф(ящик), ключница(ящик для хранения ключей), генератор мыльных пузырей, генератор морского воздуха, дорожные знаки, веранды, теневые навесы, домофоны, обрудование для АПС, павильоны, элементы автогородка, ворота футбольные, тунель, стремянка, сухой бассейн, сухой душь, бизиборды, кондиционер, штандарт, пылесос, утюг, весы, мягкие игровые модули, переплетная машина, брошюровщик, ламинатор, сколодром, кулер, сушилка для рук, калорифер, теплообменник, объемные тематические элементы, фигуры садовые, сушилка для посуды, буквы из ПВХ, качалка, информационная стойка, аппарат для нагрева и охлаждения воды, кашпо, орнамет, подствка для цветов, вазон, фонтан, отпариватель, контейнеры, прожектор, видеорегистратор, секатор, портновские ножницы, презентер, лавочки, микроскоп, качалка, калькулятор, надувная горка, швейная машина, игровая мебель, кашпо, модем(маршрутизатор, роутер), насос и пр. ), в т.ч. задолженность прошлых лет</t>
    </r>
  </si>
  <si>
    <r>
      <t xml:space="preserve">5.2. </t>
    </r>
    <r>
      <rPr>
        <sz val="10"/>
        <rFont val="Arial"/>
        <family val="2"/>
        <charset val="204"/>
      </rPr>
      <t>Расчет (обоснование) расходов на оплату Прочие налоги и сборы</t>
    </r>
  </si>
  <si>
    <r>
      <t xml:space="preserve">5.3. </t>
    </r>
    <r>
      <rPr>
        <sz val="10"/>
        <rFont val="Arial"/>
        <family val="2"/>
        <charset val="204"/>
      </rPr>
      <t>Расчет (обоснование) расходов на оплату Иных платежей</t>
    </r>
  </si>
  <si>
    <r>
      <t>Прочие раходы:</t>
    </r>
    <r>
      <rPr>
        <sz val="10"/>
        <rFont val="Times New Roman"/>
        <family val="1"/>
        <charset val="204"/>
      </rPr>
      <t xml:space="preserve"> (расходы на исполнение судебных и налоговых решений, пени, штрафы, возмещение морального вреда, исполнение судебных актов РФ и мировых соглашений по возмещению причиненного вреда, неустойки и санкции, госпошлина), в том числе задолженность прошлых лет</t>
    </r>
  </si>
  <si>
    <t>Увеличение стоимости мат.запасов (стройматериалы)</t>
  </si>
  <si>
    <t>Штрафы (неустойки) за нарушение законодательства о закупках и нарушение условий контрактов (договоров)</t>
  </si>
  <si>
    <r>
      <rPr>
        <b/>
        <sz val="10"/>
        <rFont val="Times New Roman"/>
        <family val="1"/>
        <charset val="204"/>
      </rPr>
      <t xml:space="preserve">Увеличение стоимости материальных запасов: </t>
    </r>
    <r>
      <rPr>
        <sz val="10"/>
        <rFont val="Times New Roman"/>
        <family val="1"/>
        <charset val="204"/>
      </rPr>
      <t>(расходные материалы для образовательного процесса,ерш, текущие хоз.расходы связанные с проведением образовательного процесса, хозяйственный инвентарь и товары, моющие чистящие и дезинфицирующие ср-ва, значки, календарь,визитки,  канцтовары, посуда, пластик (конструкции) ПВХ, трубы, мягкий инвентарь (КПБ, одеяло, подушки, покрывало, плед, пеленки,матрац, полотенце, салфетки, скатерть и др.), доводчик, стройматериалы, стройтовары, ковролин, сантехника,сантехтовары, электротовары, медикаменты и перевязочные материалы, вакцины и прививки, мединвентарь и товары, маски и перчатки, двери, песок речной, спецодежда, футбольная (спортивная) форма, грунт, электропривод, счетчики, манометры, москитные сетки, поручни, план эвакуации, знаки (пожарной безопасности, дорожного движения и т.п.), крепления, ванны, посадочный материал (рассада, саженцы, семена, торф, земля, удобрение, грунт и др.), декоративные элементы и товары, перчатки, штампы, бланк меню-требование, бланки, кники (журналы) учета, флажки, визитки, диски, люк, блок питания, батарейка, аккумулятор, магнитики, игры, игрушки, дидактические материалы, справочно-методич. литература, учебно наглядные пособия и инвентарь, учебники, радиатор, решетка, наклейки, футболки, костюмы, флажки, шары надувные, бейсболки, шары, штемпельная краска, тонер, расходные материалы, запастные части и комплектующие к оборудованию и к оргтехнике, ГСМ, фурнитура, коврики,дорожки, паласы,горшки для цветов, подставки, сушилки для посуды, шнур, короб (контейнер, ящик), подставки для приборов, маски, таблички, набор для оформления стен, кашпо, цветоные горшки, детские горшки, сетка заградительная, инветарь и химические реагенты для бассейна, брелки для ключей, вентиль пожарный, холст, ограждение (забор), бак, запчасти и приборы к системе в/наблюдения и АПС, трвеожной сигнализации, доски, рейки, фанера,комнатные растения, кора сосновая, газонная смесь, покрытие рулонное для бассейна, фотографии, шарики, считыватель, ключ из оргстекла, тематические элементы, вазон,трава искусственная, вывеска, мыльница, держатель, подвес для картины, замок врезной, расходные материалы и запчасти в переплетной машине(ламинатору, брошюровщику), тесьма, диспенсер, вешалка, вешалка-плечи, боты, плакаты, планшет, рулонная бумага, полортно для творчества, валик рулонный, хвойник на столе, шланг, лейка, тестер PH, пакеты, свистки, ветки, доводчик, гелий, уплотнение на платисну, ватные палочки, средства от насекомых, тревожная кнопка, известь, накопитель, полотно (ветошь) для уборки,емкость для хранения и сбора, прищепки, насос, ультрафиолетовая лампа, конфети, аэродизайн, покрытие для влажных помещений, концентрат минеральный, татами, компрессор, соединитель для акваполок, каска строительная, трансформатор тока, мешки для мусора, гирлянда, ткань, соль техническая, противоголеледный реагент, продукты питания, витамины С и D, салфетки, туалетная бумага, посуда, аскорбиновая кислота, сироп шиповника, поручни ковролин, радиаторы, билеты, грамоты, похвальные листы, кубки, медали, призы и подарки, сувениры, держатели, бутилированая вода и др. ), в т.ч. задолженность прошлых лет</t>
    </r>
  </si>
  <si>
    <r>
      <rPr>
        <b/>
        <sz val="10"/>
        <rFont val="Times New Roman"/>
        <family val="1"/>
        <charset val="204"/>
      </rPr>
      <t>Прочие работы, услуги:</t>
    </r>
    <r>
      <rPr>
        <sz val="10"/>
        <rFont val="Times New Roman"/>
        <family val="1"/>
        <charset val="204"/>
      </rPr>
      <t xml:space="preserve">  (услуги охраны,разработка дизайн проекта,услуги по пошиву штор,костюмов,постельных принадлежностей и т.д.,визуальное обследование зданий и конструкций, дизайнерские и графические услуги, обучение и курсы повышения квалификации, конференции, семинары, проведение и организация мероприятий (конкурсы,смотры, спорт.меропр., выставки), запись фонограммы песни, распечатка открыток (буклетов, пособий), электронная подписка, удаленный мониторниг тревож.сигналов АПС, услуги печати, участие в конкурсах(конференциях, форумах, семинарах, конгрессе и т.д.), изготовление свидетельства участника нац.реестра, изготовление выписки из реестра,организационные взносы участника в форумах(конкурсах, семинарах, конференциях, конгрессе,конкурсах и т.д.), спец.оценка условий труда (аттестация рабочих мест), тех.инвентаризация и справка об износе объекта, тех.паспортизация, медосмотр, санминимум, медуслуги(вакцинация),подписка, поддержание сайта, абонент.обслужив.для корпоротивной лицензии, лицензирование, аккредитация, программное обеспечение, настройка ПК, выезд специалиста, нотариальные и юридические услуги, информационно-консультативные услуги, расчет категорий помещений по взрывоопасной и пожарной безопасности, лабораторные исследования воды, влажности и темпиратуры, технолог.присоединение к сетям, вызов специалиста  для обслед., переплет документов,настройка дополнительного обонента, монтаж оборудования (домофона, в/наблюдения, техники  и др.), услуги по размещению информ.-имиджевого материала на сайте, пополнение хостинг.счета, разработка плана эвакуации(техплана, техпаспорта), услуги по декоративно-художественному оформлению, предоствление стоек и ленты для торжественного открытия, сборка и установка жалюзей и карнизов, проект колористичекого решения, обезвреживание ртутных ламп,  размещение информации на TV и журнале(газете), фотоуслуги, прокладка кабеля, услуги по строительной вышке, аренда, пуско-наладочные работы(услуги), установка пломбы, инструментальный контроль техсостояния бактерицидной лампы,  пультовая охрана, снятие и установка дверей и окон, энергетическое обследование, перестановка пожарн.извещателей, разработка программы энергосбережения (паспорт), организация питания в семейных группах, услуги в области пожарной безопасности, утилизация, прием покрышек пневматических шин, определение качества огнезащитной обработки, оплата услуг сторонних организаций по ведению учета и составлению отчетности, бухагалтерское обслуживание и сопровождение, изготовление выписки из реестра, независимая оценка пожарного риска, экспертиза товара(контрактная), обустройство цветника, посадка деревьев и цветников, изготовление цветочной арки, оформление и украшение помещений шарами, выполнение топограф-геодезических работ, комиссионное вознраграждение, оценка соответствия монтажа пожарной сигнализации и ситсемы ооповещения, оценка стоимости объекта и прочее), в т.ч. задолженность прошлых лет</t>
    </r>
  </si>
  <si>
    <r>
      <rPr>
        <b/>
        <sz val="10"/>
        <rFont val="Times New Roman"/>
        <family val="1"/>
        <charset val="204"/>
      </rPr>
      <t>Прочие работы, услуги:</t>
    </r>
    <r>
      <rPr>
        <sz val="10"/>
        <rFont val="Times New Roman"/>
        <family val="1"/>
        <charset val="204"/>
      </rPr>
      <t xml:space="preserve">  (услуги охраны,разработка дизайн проекта,услуги по пошиву штор,костюмов,постельных принадлежностей и т.д.,визуальное обследование зданий и конструкций, дизайнерские и графические услуги, обучение и курсы повышения квалификации, конференции, семинары, проведение и организация мероприятий (конкурсы,смотры, спорт.меропр., выставки), запись фонограммы песни, распечатка открыток (буклетов, пособий), электронная подписка, удаленный мониторниг тревож.сигналов АПС, услуги печати, участие в конкурсах(конференциях, форумах, семинарах, конгрессе и т.д.), изготовление свидетельства участника нац.реестра, изготовление выписки из реестра,организационные взносы участника в форумах(конкурсах, семинарах, конференциях, конгрессе,конкурсах и т.д.), спец.оценка условий труда (аттестация рабочих мест), тех.инвентаризация и справка об износе объекта, тех.паспортизация, медосмотр, санминимум, медуслуги(вакцинация),подписка, поддержание сайта, абонент.обслужив.для корпоротивной лицензии, лицензирование, аккредитация, программное обеспечение, настройка ПК, выезд специалиста, нотариальные и юридические услуги, информационно-консультативные услуги, расчет категорий помещений по взрывоопасной и пожарной безопасности, лабораторные исследования воды, влажности и темпиратуры, технолог.присоединение к сетям, вызов специалиста  для обслед., переплет документов,настройка дополнительного обонента, монтаж оборудования (домофона, в/наблюдения, техники  и др.), услуги по размещению информ.-имиджевого материала на сайте, пополнение хостинг.счета, разработка плана эвакуации(техплана, техпаспорта), услуги по декоративно-художественному оформлению, предоствление стоек и ленты для торжественного открытия, сборка и установка жалюзей и карнизов, проект колористичекого решения, обезвреживание ртутных ламп,  размещение информации на TV и журнале(газете), фотоуслуги, прокладка кабеля, услуги по строительной вышке, аренда, пуско-наладочные работы(услуги), установка пломбы, инструментальный контроль техсостояния бактерицидной лампы,  пультовая охрана, снятие и установка дверей и окон, энергетическое обследование, перестановка пожарн.извещателей, разработка программы энергосбережения (паспорт), организация питания в семейных группах, услуги в области пожарной безопасности, утилизация, прием покрышек пневматических шин, определение качества огнезащитной обработки, оплата услуг сторонних организаций по ведению учета и составлению отчетности, бухагалтерское обслуживание и сопровождение, изготовление выписки из реестра, независимая оценка пожарного риска, экспертиза товара(контрактная), обустройство цветника, посадка деревьев и цветников, изготовление цветочной арки, оформление и украшение помещений шарами, выполнение топограф-геодезических работ, комиссионное вознраграждение,  оценка стоимости объекта ,оценка соответствия монтажа пожарной сигнализации и ситсемы ооповещения и прочее), в т.ч. задолженность прошлых лет</t>
    </r>
  </si>
  <si>
    <t>1420</t>
  </si>
  <si>
    <t>150</t>
  </si>
  <si>
    <t>Денежное довольствие военнослужащих и сотрудников, имеющих специальные звания</t>
  </si>
  <si>
    <t>расходы на выплаты военнослужащим и сотрудникам, имеющим специальные звания, зависящие от размера денежного довольствия</t>
  </si>
  <si>
    <t>2170</t>
  </si>
  <si>
    <t>2180</t>
  </si>
  <si>
    <t>2181</t>
  </si>
  <si>
    <t>иные выплаты населению</t>
  </si>
  <si>
    <t>Уплата налогов, сборов и иных платежей, всего</t>
  </si>
  <si>
    <t>Социальные и иные выплаты населению, всего</t>
  </si>
  <si>
    <t>На выплаты персоналу, всего</t>
  </si>
  <si>
    <t>Взносы по обязательному социальному страхованию на выплаты по оплате труда работников и иные выплаты работникам учреждений, всего</t>
  </si>
  <si>
    <t>Безвозмездные перечисления организациям и физическим лицам, всего</t>
  </si>
  <si>
    <t>гранты, предоставляемые бюджетным организациям</t>
  </si>
  <si>
    <t>гранты, предоставляемые автономным организациям</t>
  </si>
  <si>
    <t>2420</t>
  </si>
  <si>
    <t>2430</t>
  </si>
  <si>
    <t>гранты, предоставляемые иным некоммерческим организациям (за исключением бюджетных и автономных учреждений)</t>
  </si>
  <si>
    <t>2440</t>
  </si>
  <si>
    <t>2450</t>
  </si>
  <si>
    <t>2460</t>
  </si>
  <si>
    <t>Прочие выплаты (кроме выплат на закупку товаров, работ, услуг)</t>
  </si>
  <si>
    <t xml:space="preserve">Расходы на закупку товаров, работ, услуг, всего </t>
  </si>
  <si>
    <t>гранты, предоставляемые бюджетным учреждениям</t>
  </si>
  <si>
    <t>гранты, предоставляемые автономным учреждениям</t>
  </si>
  <si>
    <t>613</t>
  </si>
  <si>
    <t>612</t>
  </si>
  <si>
    <t>634</t>
  </si>
  <si>
    <t>810</t>
  </si>
  <si>
    <t>623</t>
  </si>
  <si>
    <t>1.3.1</t>
  </si>
  <si>
    <t>23610.1</t>
  </si>
  <si>
    <t>расписывать только субсидии на иные цели по допклассу</t>
  </si>
  <si>
    <t>Код цели</t>
  </si>
  <si>
    <t>4.1</t>
  </si>
  <si>
    <t>их них:</t>
  </si>
  <si>
    <t>26421.1</t>
  </si>
  <si>
    <t>26421.2</t>
  </si>
  <si>
    <t>26421.3</t>
  </si>
  <si>
    <t>26421.4</t>
  </si>
  <si>
    <t>26421.5</t>
  </si>
  <si>
    <t>26421.6</t>
  </si>
  <si>
    <t>26421.7</t>
  </si>
  <si>
    <t>26421.8</t>
  </si>
  <si>
    <t>26421.9</t>
  </si>
  <si>
    <t>26430.1</t>
  </si>
  <si>
    <t>26451.1</t>
  </si>
  <si>
    <t>гранты ФБ и ЖКХ</t>
  </si>
  <si>
    <t xml:space="preserve">16. Бюджетная классификация    </t>
  </si>
  <si>
    <t xml:space="preserve">20. Бюджетная классификация              </t>
  </si>
  <si>
    <t>(Строительные материалы и товары, электротовары и материалы, сантехтовары и материалы, продукты питания, билеты, кубки, призы и подарки, сувениры, медали, похвальниые листы, граммоты, учебно-нагладные пособия, дидактические материалы, метод.литература и книги, игры и игрушки, спортовары и инвентарь  и др.), в т.ч. задолженность прошлых лет</t>
  </si>
  <si>
    <t>Работы, услуги по содержанию имущества Ц711170240 грант</t>
  </si>
  <si>
    <t xml:space="preserve">8. Бюджетная классификация        </t>
  </si>
  <si>
    <r>
      <t xml:space="preserve">10. Бюджетная классификация               </t>
    </r>
    <r>
      <rPr>
        <b/>
        <sz val="11"/>
        <color indexed="10"/>
        <rFont val="Times New Roman"/>
        <family val="1"/>
        <charset val="204"/>
      </rPr>
      <t/>
    </r>
  </si>
  <si>
    <t xml:space="preserve">17. Бюджетная классификация    </t>
  </si>
  <si>
    <t xml:space="preserve">21. Бюджетная классификация              </t>
  </si>
  <si>
    <t>от руки добавить через плюс в строку 26451.1:</t>
  </si>
  <si>
    <r>
      <t xml:space="preserve">Прочие работы, услуги </t>
    </r>
    <r>
      <rPr>
        <b/>
        <sz val="11"/>
        <color theme="7" tint="-0.499984740745262"/>
        <rFont val="Times New Roman"/>
        <family val="1"/>
        <charset val="204"/>
      </rPr>
      <t>(Ц711071880)</t>
    </r>
  </si>
  <si>
    <t>Увеличение стоимости мат.запасов (мягкий инвентарь)</t>
  </si>
  <si>
    <t>Увеличение стоимости мат.запасов (ГСМ)</t>
  </si>
  <si>
    <t>на 2023г.</t>
  </si>
  <si>
    <r>
      <rPr>
        <b/>
        <sz val="10"/>
        <rFont val="Times New Roman"/>
        <family val="1"/>
        <charset val="204"/>
      </rPr>
      <t>Работы, услуги по содержанию имущества:</t>
    </r>
    <r>
      <rPr>
        <sz val="10"/>
        <rFont val="Times New Roman"/>
        <family val="1"/>
        <charset val="204"/>
      </rPr>
      <t xml:space="preserve"> (вывоз ТБО, испытание пожарных кранов, рукавов и гидрантов, обсл "тревожной кнопки", переосвидетельствование и зарядка огнетушителей, дератизация и дезинфекция, дезинсекция, техническое обслуживание ВРУ и электрощитов, аварийное обслуживание коммуникаций, сервисное обслуживание узлов тепловой энергии, тех.обслуж. приборов автоматич. регул-я тепл. энергии, поверка средств измерений, паспортизация, лабораторные исследования, замер сопрот.изоляц., промывка и опрессовка, обслуживание АПС , ремонт и сервисное обслуживание оборудования, очистка поверхности воздуховода и вентилиции, заправка картриджей, демеркуризация ртуть содержащих отходов, огнезащитная обработка имущества, определение категорий помещения по взрывопожарной и пожарной опасности, установка и замена противопожарных дверей и люков, установка и замена окон и ПВХ конструкций, проведение бактериологических исследований воздуха в помещениях, замена и ремонт водомерного узла. проливка, обслед.несущ. констркций здания, эксплуатац.и содержание жилья, плата за кап.ремонт здания,уборка наледи и снега с крышы здания, вырубка деревьев и зеленых насаждений, ремонт ограждений и конструкци, текущий и капитальный ремонт, утилизация,замена световых табло "Выход", капитальный и текущий ремонт систмемы тревожной сигнализации, ремонт пожарной сигнализации, ремонт сетей наружного освещения, замена регулирующего клапана, замена труб (с установкой новой задвижки), сантехнические работы, демонтаж КТТО с установкой теплообменного аппарта, вывоз строительного мусора, техобслуживание (лифтов, домофонов, виденаблюдения и др.), электроизмерительные работы, замена счетчиков и установка пломбы, метрологические обслуживание сресдтв измерений, визуальное обследоевание зданий и конструкицй, балгоустройство территории, услуги по возмещению эксплуатационных расходов и др.), в т.ч. задолженность прошлых лет</t>
    </r>
  </si>
  <si>
    <r>
      <rPr>
        <b/>
        <sz val="10"/>
        <rFont val="Times New Roman"/>
        <family val="1"/>
        <charset val="204"/>
      </rPr>
      <t>Работы, услуги по содержанию имущества:</t>
    </r>
    <r>
      <rPr>
        <sz val="10"/>
        <rFont val="Times New Roman"/>
        <family val="1"/>
        <charset val="204"/>
      </rPr>
      <t xml:space="preserve"> (вывоз ТБО, испытание пожарных кранов, рукавов и гидрантов, обсл "тревожной кнопки", переосвидетельствование и зарядка огнетушителей, дератизация и дезинфекция, дезинсекция, техническое обслуживание ВРУ и электрощитов, аварийное обслуживание коммуникаций, сервисное обслуживание узлов тепловой энергии, тех.обслуж. приборов автоматич. регул-я тепл. энергии, поверка средств измерений, паспортизация, лабораторные исследования, замер сопрот.изоляц., промывка и опрессовка, обслуживание АПС , ремонт и сервисное обслуживание оборудования, очистка поверхности воздуховода и вентилиции, заправка картриджей, демеркуризация ртуть содержащих отходов, огнезащитная обработка имущества, определение категорий помещения по взрывопожарной и пожарной опасности, установка и замена противопожарных дверей и люков, установка и замена окон и ПВХ конструкций, проведение бактериологических исследований воздуха в помещениях, замена и ремонт водомерного узла. проливка, обслед.несущ. констркций здания, эксплуатац.и содержание жилья, плата за кап.ремонт здания,уборка наледи и снега с крышы здания, вырубка деревьев и зеленых насаждений, ремонт ограждений и конструкци, текущий и капитальный ремонт, утилизация,замена световых табло "Выход", капитальный и текущий ремонт систмемы тревожной сигнализации, ремонт пожарной сигнализации, ремонт сетей наружного освещения, замена регулирующего клапана, замена труб (с установкой новой задвижки), сантехнические работы, демонтаж КТТО с установкой теплообменного аппарта, вывоз строительного мусора, техобслуживание (лифтов, домофонов, виденаблюдения и др.), электроизмерительные работы, замена счетчиков и установка пломбы, метрологические обслуживание сресдтв измерений, визуальное обследоевание зданий и конструкицй, благоустройство территории, услуги по возмещению эксплуатационных расходов и др.), в т.ч. задолженность прошлых лет</t>
    </r>
  </si>
  <si>
    <t>(Текущий ремонт объектов, валка и вырубка деревьев и зеленых насаждений, огнезащитная обработка, установка (замена) противопожарных средств (оборудования), обследование зданий и конструкций, благоустройтство территории, услуги по техобслуживанию (оборудования, АПС, огетушителей, бассейна и др.) ремонт и замена оборудования, заправка и переосвидетельствование огнетушителей, поверка средств измерений, промывка и опрессовка системы отопления, очистка воздуховодов, аварийное обслуживание зданий, услуги по возмещению эксплуатационных расходов, инструментальных контроль техсостояния бактерицидных ламп, дерратизация и дезинсекция, дезифекция,, испытание электрооборудования, проверка и испытания пожарных кранов, лестниц, гидрантов и др.), в т.ч.задолженность прошлых лет</t>
  </si>
  <si>
    <r>
      <t xml:space="preserve">9. Бюджетная классификация               </t>
    </r>
    <r>
      <rPr>
        <b/>
        <sz val="11"/>
        <color indexed="10"/>
        <rFont val="Times New Roman"/>
        <family val="1"/>
        <charset val="204"/>
      </rPr>
      <t/>
    </r>
  </si>
  <si>
    <t xml:space="preserve">11. Бюджетная классификация                </t>
  </si>
  <si>
    <t xml:space="preserve">12. Бюджетная классификация    </t>
  </si>
  <si>
    <t>18. Бюджетная классификация</t>
  </si>
  <si>
    <t xml:space="preserve">19. Бюджетная классификация              </t>
  </si>
  <si>
    <t>Увеличение стоимости основных средств Ц711170240 грант</t>
  </si>
  <si>
    <t>2650</t>
  </si>
  <si>
    <t>2660</t>
  </si>
  <si>
    <t>закупка энергетических ресурсов, всего</t>
  </si>
  <si>
    <r>
      <t xml:space="preserve">2.7. </t>
    </r>
    <r>
      <rPr>
        <sz val="10"/>
        <rFont val="Arial"/>
        <family val="2"/>
        <charset val="204"/>
      </rPr>
      <t xml:space="preserve">Расчет (обоснование) расходов на оплату коммунальных услуг </t>
    </r>
    <r>
      <rPr>
        <b/>
        <sz val="10"/>
        <rFont val="Arial"/>
        <family val="2"/>
        <charset val="204"/>
      </rPr>
      <t>(КОСГУ 223)</t>
    </r>
  </si>
  <si>
    <r>
      <t xml:space="preserve">2.10. </t>
    </r>
    <r>
      <rPr>
        <sz val="10"/>
        <rFont val="Arial"/>
        <family val="2"/>
        <charset val="204"/>
      </rPr>
      <t xml:space="preserve">Расчет (обоснование) расходов на оплату коммунальных услуг </t>
    </r>
    <r>
      <rPr>
        <b/>
        <sz val="10"/>
        <rFont val="Arial"/>
        <family val="2"/>
        <charset val="204"/>
      </rPr>
      <t>(КОСГУ 223)</t>
    </r>
  </si>
  <si>
    <t>Коммунальные услуги (электроэнергия, тепловая энергия, горячее водоснабжение, поставвка газа), в т.ч. задолженность прошлых лет</t>
  </si>
  <si>
    <r>
      <t xml:space="preserve">Прочие работы, услуги </t>
    </r>
    <r>
      <rPr>
        <b/>
        <sz val="11"/>
        <color theme="8" tint="-0.499984740745262"/>
        <rFont val="Times New Roman"/>
        <family val="1"/>
        <charset val="204"/>
      </rPr>
      <t>(Ц711071880)</t>
    </r>
  </si>
  <si>
    <r>
      <t>1.8.</t>
    </r>
    <r>
      <rPr>
        <sz val="10"/>
        <rFont val="Arial"/>
        <family val="2"/>
        <charset val="204"/>
      </rPr>
      <t xml:space="preserve"> Расчеты (обоснования) расходов на выплату пособия, компенсации и иные социальные выплаты граждан, кроме публичных нормативных обязательств</t>
    </r>
  </si>
  <si>
    <t>119 (КОСГУ 263, 265)</t>
  </si>
  <si>
    <t>Стоимость  с учетом НДС, 
руб.</t>
  </si>
  <si>
    <t xml:space="preserve"> 974 07 02 Ц710170550      (974400)</t>
  </si>
  <si>
    <t>974 07 02 Ц710170550  (974401)</t>
  </si>
  <si>
    <t xml:space="preserve">974 07 02 Ц7101705500  (974403) </t>
  </si>
  <si>
    <t xml:space="preserve"> 974 07 02 Ц710212010  (974400-R20)</t>
  </si>
  <si>
    <t xml:space="preserve"> 974 07 02 Ц710212010  (974400-R20-1)</t>
  </si>
  <si>
    <t xml:space="preserve"> 974 07 02 Ч4104SA710  (974400-R163)</t>
  </si>
  <si>
    <t xml:space="preserve"> 974 07 02 Ч4104SA710  (974400-R163S)</t>
  </si>
  <si>
    <t xml:space="preserve"> 974 07 02 Ц711474540  (974500)</t>
  </si>
  <si>
    <t xml:space="preserve"> 974 07 02 Ц710371660    (974501)</t>
  </si>
  <si>
    <t>974 07 02 Ц710371660    (974508)</t>
  </si>
  <si>
    <t>974 07 02 Ц710212010  (974500-R20)</t>
  </si>
  <si>
    <t xml:space="preserve"> 974 07 02 Ц710170550  (974200)</t>
  </si>
  <si>
    <t xml:space="preserve"> 974 07 02 Ц71Е362292  (974800) ГРАНТ</t>
  </si>
  <si>
    <t xml:space="preserve"> 974 07 02 Ц710170550  (974800)</t>
  </si>
  <si>
    <t xml:space="preserve"> 974 07 02 Ц710170550 (974215)</t>
  </si>
  <si>
    <t xml:space="preserve"> 974 07 02 Ц710212010  (974404-R20)</t>
  </si>
  <si>
    <t>974 07 02  Ц710553030  (974500-21-53030)</t>
  </si>
  <si>
    <t>974 07 02  Ц7114L3040  (974500-21-53040)</t>
  </si>
  <si>
    <t>Увеличение стоимости материальных запасов Ц7114L3040 (горячее питание)</t>
  </si>
  <si>
    <t>974 07 02  Ц610172260  (974502)</t>
  </si>
  <si>
    <t xml:space="preserve">Иные выплаты текущего характера физическим лицам </t>
  </si>
  <si>
    <t>974 07 02  Ц711172130  (974500)</t>
  </si>
  <si>
    <t>Иные выплаты текущего характера физическим лицам Ц711172130 (стипендии)</t>
  </si>
  <si>
    <t>974 07 02 Ц720372140  (974512)</t>
  </si>
  <si>
    <t>974500-R20</t>
  </si>
  <si>
    <t>974500-21-53040</t>
  </si>
  <si>
    <t xml:space="preserve">И.В. Люсина </t>
  </si>
  <si>
    <t>Ирина Викторовна Люсина</t>
  </si>
  <si>
    <t>Зам.руководителя МБУ "ЦБМБОУ г.Чебоксары"</t>
  </si>
  <si>
    <r>
      <t>6.4.</t>
    </r>
    <r>
      <rPr>
        <sz val="10"/>
        <rFont val="Arial"/>
        <family val="2"/>
        <charset val="204"/>
      </rPr>
      <t xml:space="preserve"> Расчеты (обоснования) расходов на оплату труда(</t>
    </r>
    <r>
      <rPr>
        <b/>
        <sz val="10"/>
        <rFont val="Arial"/>
        <family val="2"/>
        <charset val="204"/>
      </rPr>
      <t>КОСГУ 211</t>
    </r>
    <r>
      <rPr>
        <sz val="10"/>
        <rFont val="Arial"/>
        <family val="2"/>
        <charset val="204"/>
      </rPr>
      <t>)</t>
    </r>
  </si>
  <si>
    <t>111 (КОСГУ 211)</t>
  </si>
  <si>
    <t>ежемесячное классное руководство</t>
  </si>
  <si>
    <r>
      <t>6.5.</t>
    </r>
    <r>
      <rPr>
        <sz val="10"/>
        <rFont val="Arial"/>
        <family val="2"/>
        <charset val="204"/>
      </rPr>
      <t xml:space="preserve"> Расчеты (обоснования) страховых взносов на обязательное страхование в Пенсионный фонд Российской Федерации, в Фонд социального страхования Российской Федерации, в Федеральный фонд обязательного медицинского страхования(</t>
    </r>
    <r>
      <rPr>
        <b/>
        <sz val="10"/>
        <rFont val="Arial"/>
        <family val="2"/>
        <charset val="204"/>
      </rPr>
      <t>КОСГУ 213</t>
    </r>
    <r>
      <rPr>
        <sz val="10"/>
        <rFont val="Arial"/>
        <family val="2"/>
        <charset val="204"/>
      </rPr>
      <t>)</t>
    </r>
  </si>
  <si>
    <t>974400-R20</t>
  </si>
  <si>
    <t>Прочие работы, услуги: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 организация льготного питания обучающихся, аттестация рабоичх мест, спецоценка условий труда, независимаю оценка пожарного риска,  разработка тех.задания на внедрение энергоменеджмента, проведение государственной экспертизы проектной документации, авторский надзор за капиталльным ремонтом объектов капвложений, разработка проектно-сметной документации, пересчет сметы, обследование зданий и конструкций,  услуги по организации проведения торгов, монтаж противопожарных шкафов и оборудования, монтаж и демонтаж оборуования и сооружений, монтаж АПС(трвевожной сигнализации, в/наблюдения, домофонов, вентиляции и др.), средства на установку (расширение) охранной и пожарной сигнализации, системы видеонаблдюдения, контроля доступа и иных аналогичных систем,независимаю оценка пожарного риска, пусконаладочные работы "вхолостую",разработка дизайн-проекта ,монтаж локально-вычислительной сети, оплата услуг за организацию и проведение мероприятий, расчет категорий помещений по взрывоопасной и пожарной безопасности, оплата услуг проведения медосмотра и гигиениечкого обучения сотрудников (саниминимум), обучение сотрудников, услуги охраны и др.), КВН, организация питания пришкольного лагеря, в т.ч. задолженность прошлых лет</t>
  </si>
  <si>
    <t>Руководитель ______________</t>
  </si>
  <si>
    <t>Е.П. Сахарова</t>
  </si>
  <si>
    <t>закупку товаров, работ, услуг в целях создания, развития, эксплуатации и вывода из эксплуатации государственных информационных систем</t>
  </si>
  <si>
    <t>2700</t>
  </si>
  <si>
    <t>2710</t>
  </si>
  <si>
    <t>2720</t>
  </si>
  <si>
    <t>Денежная компенсация</t>
  </si>
  <si>
    <r>
      <t xml:space="preserve">5.1. </t>
    </r>
    <r>
      <rPr>
        <sz val="10"/>
        <rFont val="Arial"/>
        <family val="2"/>
        <charset val="204"/>
      </rPr>
      <t>Расчет денежной компенсации на возмещение за питание родителям обучающихся с ОВЗ</t>
    </r>
    <r>
      <rPr>
        <b/>
        <sz val="10"/>
        <rFont val="Arial"/>
        <family val="2"/>
        <charset val="204"/>
      </rPr>
      <t xml:space="preserve"> (КОСГУ 262)</t>
    </r>
  </si>
  <si>
    <t>компенсация на возмещение за питание родителям обучающихся с ОВЗ (КОСГУ 262)</t>
  </si>
  <si>
    <t>на 2022 г.</t>
  </si>
  <si>
    <t>(на 2022 г. и плановый период 2023 и 2024 годов)</t>
  </si>
  <si>
    <t xml:space="preserve"> « 10 »января  2022г.</t>
  </si>
  <si>
    <t>на 2022 г. текущий финансовый год</t>
  </si>
  <si>
    <t>на 2023 г. первый год планового периода</t>
  </si>
  <si>
    <t>на 2024 г. второй год планового периода</t>
  </si>
  <si>
    <t>на 2022 текущий финансовый год</t>
  </si>
  <si>
    <t>на 2023 г. (первый год планового периода)</t>
  </si>
  <si>
    <t>на 2024 г. (второй год планового периода)</t>
  </si>
  <si>
    <t xml:space="preserve">Муниципальное бюджетное общеобразовательное учреждение "Средняя общеобразовательная школа №9" города Чебоксары Чувашской Республики    
</t>
  </si>
  <si>
    <t>на 2024г.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</si>
</sst>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75">
    <font>
      <sz val="11"/>
      <color theme="1"/>
      <name val="Calibri"/>
      <family val="2"/>
      <charset val="204"/>
      <scheme val="minor"/>
    </font>
    <font>
      <sz val="10"/>
      <color indexed="8"/>
      <name val="Times New Roman"/>
      <family val="1"/>
      <charset val="204"/>
    </font>
    <font>
      <vertAlign val="superscript"/>
      <sz val="10"/>
      <color indexed="8"/>
      <name val="TimesET"/>
    </font>
    <font>
      <b/>
      <sz val="12"/>
      <name val="TimesET"/>
    </font>
    <font>
      <b/>
      <sz val="12"/>
      <color indexed="8"/>
      <name val="TimesET"/>
    </font>
    <font>
      <b/>
      <sz val="11"/>
      <name val="Arial"/>
      <family val="2"/>
      <charset val="204"/>
    </font>
    <font>
      <b/>
      <sz val="10"/>
      <name val="Times New Roman"/>
      <family val="1"/>
      <charset val="204"/>
    </font>
    <font>
      <b/>
      <sz val="11"/>
      <name val="Times New Roman"/>
      <family val="1"/>
      <charset val="204"/>
    </font>
    <font>
      <b/>
      <sz val="10"/>
      <name val="Arial"/>
      <family val="2"/>
      <charset val="204"/>
    </font>
    <font>
      <sz val="10"/>
      <name val="Arial"/>
      <family val="2"/>
      <charset val="204"/>
    </font>
    <font>
      <b/>
      <sz val="9.5"/>
      <name val="Times New Roman"/>
      <family val="1"/>
      <charset val="204"/>
    </font>
    <font>
      <sz val="9.5"/>
      <name val="Times New Roman"/>
      <family val="1"/>
      <charset val="204"/>
    </font>
    <font>
      <sz val="10"/>
      <name val="Times New Roman"/>
      <family val="1"/>
      <charset val="204"/>
    </font>
    <font>
      <sz val="7"/>
      <name val="Arial"/>
      <family val="2"/>
      <charset val="204"/>
    </font>
    <font>
      <b/>
      <sz val="8"/>
      <name val="Times New Roman"/>
      <family val="1"/>
      <charset val="204"/>
    </font>
    <font>
      <sz val="10"/>
      <color indexed="16"/>
      <name val="Arial"/>
      <family val="2"/>
      <charset val="204"/>
    </font>
    <font>
      <sz val="10"/>
      <color indexed="57"/>
      <name val="Arial"/>
      <family val="2"/>
      <charset val="204"/>
    </font>
    <font>
      <b/>
      <sz val="10"/>
      <color indexed="10"/>
      <name val="Arial"/>
      <family val="2"/>
      <charset val="204"/>
    </font>
    <font>
      <b/>
      <sz val="10"/>
      <name val="Arial Cyr"/>
      <charset val="204"/>
    </font>
    <font>
      <sz val="8"/>
      <name val="Times New Roman"/>
      <family val="1"/>
      <charset val="204"/>
    </font>
    <font>
      <b/>
      <sz val="10"/>
      <color indexed="16"/>
      <name val="Times New Roman"/>
      <family val="1"/>
      <charset val="204"/>
    </font>
    <font>
      <b/>
      <sz val="10"/>
      <color indexed="16"/>
      <name val="Arial"/>
      <family val="2"/>
      <charset val="204"/>
    </font>
    <font>
      <b/>
      <sz val="10"/>
      <color indexed="12"/>
      <name val="Arial"/>
      <family val="2"/>
      <charset val="204"/>
    </font>
    <font>
      <sz val="10"/>
      <color indexed="12"/>
      <name val="Times New Roman"/>
      <family val="1"/>
      <charset val="204"/>
    </font>
    <font>
      <sz val="9"/>
      <color indexed="12"/>
      <name val="Times New Roman"/>
      <family val="1"/>
      <charset val="204"/>
    </font>
    <font>
      <b/>
      <sz val="10"/>
      <color indexed="12"/>
      <name val="Times New Roman"/>
      <family val="1"/>
      <charset val="204"/>
    </font>
    <font>
      <b/>
      <sz val="8"/>
      <color indexed="20"/>
      <name val="Times New Roman"/>
      <family val="1"/>
      <charset val="204"/>
    </font>
    <font>
      <sz val="8"/>
      <name val="Arial"/>
      <family val="2"/>
      <charset val="204"/>
    </font>
    <font>
      <b/>
      <sz val="8"/>
      <name val="Arial"/>
      <family val="2"/>
      <charset val="204"/>
    </font>
    <font>
      <u/>
      <sz val="11"/>
      <color theme="10"/>
      <name val="Calibri"/>
      <family val="2"/>
      <charset val="204"/>
      <scheme val="minor"/>
    </font>
    <font>
      <b/>
      <sz val="11"/>
      <color theme="1"/>
      <name val="Times New Roman"/>
      <family val="1"/>
      <charset val="204"/>
    </font>
    <font>
      <sz val="12"/>
      <color theme="1"/>
      <name val="TimesET"/>
    </font>
    <font>
      <vertAlign val="superscript"/>
      <sz val="10"/>
      <color theme="1"/>
      <name val="TimesET"/>
    </font>
    <font>
      <sz val="10"/>
      <color theme="1"/>
      <name val="TimesET"/>
    </font>
    <font>
      <b/>
      <sz val="13"/>
      <color theme="1"/>
      <name val="Times New Roman"/>
      <family val="1"/>
      <charset val="204"/>
    </font>
    <font>
      <b/>
      <sz val="12"/>
      <color theme="1"/>
      <name val="TimesET"/>
    </font>
    <font>
      <sz val="10"/>
      <color theme="1"/>
      <name val="Times New Roman"/>
      <family val="1"/>
      <charset val="204"/>
    </font>
    <font>
      <sz val="13"/>
      <color theme="1"/>
      <name val="Times New Roman"/>
      <family val="1"/>
      <charset val="204"/>
    </font>
    <font>
      <vertAlign val="superscript"/>
      <sz val="10"/>
      <color theme="1"/>
      <name val="Times New Roman"/>
      <family val="1"/>
      <charset val="204"/>
    </font>
    <font>
      <b/>
      <sz val="10"/>
      <color theme="1"/>
      <name val="Times New Roman"/>
      <family val="1"/>
      <charset val="204"/>
    </font>
    <font>
      <sz val="10"/>
      <color theme="1"/>
      <name val="Arial"/>
      <family val="2"/>
      <charset val="204"/>
    </font>
    <font>
      <sz val="11"/>
      <color theme="1"/>
      <name val="TimesET"/>
    </font>
    <font>
      <b/>
      <sz val="8"/>
      <color rgb="FFC00000"/>
      <name val="Times New Roman"/>
      <family val="1"/>
      <charset val="204"/>
    </font>
    <font>
      <b/>
      <vertAlign val="superscript"/>
      <sz val="12"/>
      <color theme="1"/>
      <name val="TimesET"/>
    </font>
    <font>
      <sz val="9"/>
      <color theme="1"/>
      <name val="TimesET"/>
    </font>
    <font>
      <sz val="11"/>
      <name val="Calibri"/>
      <family val="2"/>
      <charset val="204"/>
      <scheme val="minor"/>
    </font>
    <font>
      <b/>
      <sz val="14"/>
      <color rgb="FFFF0000"/>
      <name val="Calibri"/>
      <family val="2"/>
      <charset val="204"/>
      <scheme val="minor"/>
    </font>
    <font>
      <sz val="10"/>
      <color theme="1"/>
      <name val="TimesET"/>
      <charset val="204"/>
    </font>
    <font>
      <b/>
      <sz val="11"/>
      <color theme="1"/>
      <name val="Calibri"/>
      <family val="2"/>
      <charset val="204"/>
      <scheme val="minor"/>
    </font>
    <font>
      <b/>
      <sz val="11"/>
      <name val="Calibri"/>
      <family val="2"/>
      <charset val="204"/>
      <scheme val="minor"/>
    </font>
    <font>
      <sz val="10"/>
      <name val="Calibri"/>
      <family val="2"/>
      <charset val="204"/>
      <scheme val="minor"/>
    </font>
    <font>
      <sz val="11"/>
      <color indexed="8"/>
      <name val="Times New Roman"/>
      <family val="1"/>
      <charset val="204"/>
    </font>
    <font>
      <b/>
      <i/>
      <sz val="11"/>
      <name val="Times New Roman"/>
      <family val="1"/>
      <charset val="204"/>
    </font>
    <font>
      <sz val="11"/>
      <name val="Times New Roman"/>
      <family val="1"/>
      <charset val="204"/>
    </font>
    <font>
      <i/>
      <sz val="11"/>
      <name val="Times New Roman"/>
      <family val="1"/>
      <charset val="204"/>
    </font>
    <font>
      <b/>
      <sz val="11"/>
      <color indexed="10"/>
      <name val="Times New Roman"/>
      <family val="1"/>
      <charset val="204"/>
    </font>
    <font>
      <b/>
      <sz val="11"/>
      <color rgb="FF7030A0"/>
      <name val="Times New Roman"/>
      <family val="1"/>
      <charset val="204"/>
    </font>
    <font>
      <sz val="11"/>
      <color rgb="FF0000FF"/>
      <name val="Times New Roman"/>
      <family val="1"/>
      <charset val="204"/>
    </font>
    <font>
      <sz val="11"/>
      <color rgb="FF7030A0"/>
      <name val="Calibri"/>
      <family val="2"/>
      <charset val="204"/>
      <scheme val="minor"/>
    </font>
    <font>
      <sz val="8"/>
      <color rgb="FF000000"/>
      <name val="Arial"/>
      <family val="2"/>
      <charset val="204"/>
    </font>
    <font>
      <sz val="8"/>
      <color theme="1"/>
      <name val="Times New Roman"/>
      <family val="1"/>
      <charset val="204"/>
    </font>
    <font>
      <sz val="11"/>
      <color theme="7" tint="-0.499984740745262"/>
      <name val="Times New Roman"/>
      <family val="1"/>
      <charset val="204"/>
    </font>
    <font>
      <b/>
      <sz val="11"/>
      <color theme="7" tint="-0.499984740745262"/>
      <name val="Times New Roman"/>
      <family val="1"/>
      <charset val="204"/>
    </font>
    <font>
      <sz val="11"/>
      <color theme="7" tint="-0.499984740745262"/>
      <name val="Calibri"/>
      <family val="2"/>
      <charset val="204"/>
      <scheme val="minor"/>
    </font>
    <font>
      <sz val="10"/>
      <color theme="7" tint="-0.499984740745262"/>
      <name val="Times New Roman"/>
      <family val="1"/>
      <charset val="204"/>
    </font>
    <font>
      <i/>
      <sz val="11"/>
      <color theme="1"/>
      <name val="Calibri"/>
      <family val="2"/>
      <charset val="204"/>
      <scheme val="minor"/>
    </font>
    <font>
      <b/>
      <sz val="11"/>
      <color rgb="FF7030A0"/>
      <name val="Calibri"/>
      <family val="2"/>
      <charset val="204"/>
      <scheme val="minor"/>
    </font>
    <font>
      <b/>
      <sz val="10"/>
      <color rgb="FF7030A0"/>
      <name val="Times New Roman"/>
      <family val="1"/>
      <charset val="204"/>
    </font>
    <font>
      <b/>
      <sz val="11"/>
      <color theme="9" tint="-0.499984740745262"/>
      <name val="Calibri"/>
      <family val="2"/>
      <charset val="204"/>
      <scheme val="minor"/>
    </font>
    <font>
      <b/>
      <sz val="11"/>
      <color theme="9" tint="-0.499984740745262"/>
      <name val="Times New Roman"/>
      <family val="1"/>
      <charset val="204"/>
    </font>
    <font>
      <b/>
      <sz val="10"/>
      <color theme="9" tint="-0.499984740745262"/>
      <name val="Times New Roman"/>
      <family val="1"/>
      <charset val="204"/>
    </font>
    <font>
      <sz val="11"/>
      <color theme="8" tint="-0.499984740745262"/>
      <name val="Times New Roman"/>
      <family val="1"/>
      <charset val="204"/>
    </font>
    <font>
      <b/>
      <sz val="11"/>
      <color theme="8" tint="-0.499984740745262"/>
      <name val="Times New Roman"/>
      <family val="1"/>
      <charset val="204"/>
    </font>
    <font>
      <sz val="11"/>
      <color theme="8" tint="-0.499984740745262"/>
      <name val="Calibri"/>
      <family val="2"/>
      <charset val="204"/>
      <scheme val="minor"/>
    </font>
    <font>
      <sz val="10"/>
      <color theme="8" tint="-0.499984740745262"/>
      <name val="Times New Roman"/>
      <family val="1"/>
      <charset val="204"/>
    </font>
  </fonts>
  <fills count="9">
    <fill>
      <patternFill patternType="none"/>
    </fill>
    <fill>
      <patternFill patternType="gray125"/>
    </fill>
    <fill>
      <patternFill patternType="solid">
        <fgColor indexed="65"/>
        <bgColor indexed="64"/>
      </patternFill>
    </fill>
    <fill>
      <patternFill patternType="solid">
        <fgColor indexed="41"/>
        <bgColor indexed="64"/>
      </patternFill>
    </fill>
    <fill>
      <patternFill patternType="solid">
        <fgColor indexed="43"/>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indexed="9"/>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s>
  <cellStyleXfs count="3">
    <xf numFmtId="0" fontId="0" fillId="0" borderId="0"/>
    <xf numFmtId="0" fontId="29" fillId="0" borderId="0" applyNumberFormat="0" applyFill="0" applyBorder="0" applyAlignment="0" applyProtection="0"/>
    <xf numFmtId="0" fontId="9" fillId="2" borderId="0"/>
  </cellStyleXfs>
  <cellXfs count="653">
    <xf numFmtId="0" fontId="0" fillId="0" borderId="0" xfId="0"/>
    <xf numFmtId="0" fontId="30" fillId="0" borderId="0" xfId="0" applyFont="1" applyAlignment="1">
      <alignment horizontal="center" vertical="center"/>
    </xf>
    <xf numFmtId="0" fontId="31" fillId="0" borderId="0" xfId="0" applyFont="1"/>
    <xf numFmtId="0" fontId="32" fillId="0" borderId="0" xfId="0" applyFont="1" applyAlignment="1">
      <alignment horizontal="center" vertical="center"/>
    </xf>
    <xf numFmtId="0" fontId="34" fillId="0" borderId="0" xfId="0" applyFont="1" applyAlignment="1">
      <alignment horizontal="center" vertical="center"/>
    </xf>
    <xf numFmtId="0" fontId="33" fillId="0" borderId="0" xfId="0" applyFont="1" applyAlignment="1">
      <alignment vertical="center" wrapText="1"/>
    </xf>
    <xf numFmtId="0" fontId="33" fillId="0" borderId="0" xfId="0" applyFont="1" applyAlignment="1">
      <alignment vertical="center" wrapText="1"/>
    </xf>
    <xf numFmtId="0" fontId="35" fillId="0" borderId="0" xfId="0" applyFont="1" applyAlignment="1">
      <alignment vertical="center" wrapText="1"/>
    </xf>
    <xf numFmtId="0" fontId="3" fillId="0" borderId="0" xfId="0" applyFont="1" applyAlignment="1">
      <alignment vertical="center" wrapText="1"/>
    </xf>
    <xf numFmtId="0" fontId="33" fillId="0" borderId="0" xfId="0" applyFont="1" applyAlignment="1">
      <alignment horizontal="left" vertical="center" wrapText="1"/>
    </xf>
    <xf numFmtId="0" fontId="33" fillId="0" borderId="0" xfId="0" applyFont="1" applyBorder="1" applyAlignment="1">
      <alignment vertical="center" wrapText="1"/>
    </xf>
    <xf numFmtId="0" fontId="31" fillId="0" borderId="0" xfId="0" applyFont="1" applyBorder="1" applyAlignment="1">
      <alignment vertical="center" wrapText="1"/>
    </xf>
    <xf numFmtId="0" fontId="31" fillId="0" borderId="0" xfId="0" applyFont="1" applyBorder="1" applyAlignment="1">
      <alignment horizontal="center" vertical="center" wrapText="1"/>
    </xf>
    <xf numFmtId="0" fontId="35" fillId="0" borderId="0" xfId="0" applyFont="1" applyAlignment="1">
      <alignment horizontal="center" vertical="center"/>
    </xf>
    <xf numFmtId="0" fontId="36" fillId="0" borderId="0" xfId="0" applyFont="1" applyAlignment="1">
      <alignment vertical="center"/>
    </xf>
    <xf numFmtId="0" fontId="37" fillId="0" borderId="0" xfId="0" applyFont="1" applyAlignment="1">
      <alignment vertical="center"/>
    </xf>
    <xf numFmtId="0" fontId="36" fillId="0" borderId="1" xfId="0" applyFont="1" applyBorder="1" applyAlignment="1">
      <alignment vertical="center" wrapText="1"/>
    </xf>
    <xf numFmtId="0" fontId="39" fillId="0" borderId="1" xfId="0" applyFont="1" applyBorder="1" applyAlignment="1">
      <alignment horizontal="center" vertical="center" wrapText="1"/>
    </xf>
    <xf numFmtId="0" fontId="39" fillId="0" borderId="1" xfId="0" applyFont="1" applyBorder="1" applyAlignment="1">
      <alignment vertical="center" wrapText="1"/>
    </xf>
    <xf numFmtId="0" fontId="41" fillId="0" borderId="1" xfId="0" applyFont="1" applyBorder="1" applyAlignment="1">
      <alignment horizontal="center" vertical="center" wrapText="1"/>
    </xf>
    <xf numFmtId="0" fontId="41" fillId="0" borderId="1" xfId="0" applyFont="1" applyBorder="1" applyAlignment="1">
      <alignment vertical="center" wrapText="1"/>
    </xf>
    <xf numFmtId="0" fontId="0" fillId="0" borderId="2" xfId="0" applyBorder="1"/>
    <xf numFmtId="0" fontId="14" fillId="2" borderId="1" xfId="2" applyNumberFormat="1" applyFont="1" applyBorder="1" applyAlignment="1">
      <alignment horizontal="center" vertical="center" wrapText="1"/>
    </xf>
    <xf numFmtId="164" fontId="0" fillId="0" borderId="0" xfId="0" applyNumberFormat="1"/>
    <xf numFmtId="0" fontId="30" fillId="0" borderId="0" xfId="0" applyFont="1" applyAlignment="1">
      <alignment horizontal="center" vertical="center"/>
    </xf>
    <xf numFmtId="0" fontId="36" fillId="0" borderId="1" xfId="0" applyFont="1" applyBorder="1" applyAlignment="1">
      <alignment horizontal="center" vertical="center" wrapText="1"/>
    </xf>
    <xf numFmtId="0" fontId="31" fillId="0" borderId="0" xfId="0" applyFont="1" applyBorder="1" applyAlignment="1">
      <alignment horizontal="center" vertical="center" wrapText="1"/>
    </xf>
    <xf numFmtId="0" fontId="0" fillId="0" borderId="0" xfId="0" applyAlignment="1">
      <alignment horizontal="center"/>
    </xf>
    <xf numFmtId="0" fontId="36" fillId="0" borderId="1" xfId="0" applyFont="1" applyBorder="1" applyAlignment="1">
      <alignment vertical="center" wrapText="1"/>
    </xf>
    <xf numFmtId="0" fontId="0" fillId="0" borderId="2" xfId="0" applyBorder="1" applyAlignment="1">
      <alignment horizontal="center"/>
    </xf>
    <xf numFmtId="0" fontId="36" fillId="0" borderId="6" xfId="0" applyFont="1" applyBorder="1" applyAlignment="1">
      <alignment horizontal="center" vertical="center" wrapText="1"/>
    </xf>
    <xf numFmtId="49" fontId="36" fillId="0" borderId="1" xfId="0" applyNumberFormat="1" applyFont="1" applyBorder="1" applyAlignment="1">
      <alignment horizontal="center" vertical="center" wrapText="1"/>
    </xf>
    <xf numFmtId="49" fontId="39" fillId="0" borderId="1" xfId="0" applyNumberFormat="1" applyFont="1" applyBorder="1" applyAlignment="1">
      <alignment horizontal="center" vertical="center" wrapText="1"/>
    </xf>
    <xf numFmtId="0" fontId="46" fillId="0" borderId="0" xfId="0" applyFont="1" applyAlignment="1">
      <alignment horizontal="center"/>
    </xf>
    <xf numFmtId="164" fontId="39" fillId="0" borderId="1" xfId="0" applyNumberFormat="1" applyFont="1" applyBorder="1" applyAlignment="1">
      <alignment vertical="center" wrapText="1"/>
    </xf>
    <xf numFmtId="0" fontId="0" fillId="0" borderId="1" xfId="0" applyBorder="1" applyAlignment="1">
      <alignment horizontal="center"/>
    </xf>
    <xf numFmtId="0" fontId="31" fillId="0" borderId="0" xfId="0" applyFont="1" applyBorder="1" applyAlignment="1">
      <alignment horizontal="right" vertical="center" wrapText="1"/>
    </xf>
    <xf numFmtId="0" fontId="33" fillId="0" borderId="0" xfId="0" applyFont="1" applyBorder="1" applyAlignment="1">
      <alignment horizontal="right" vertical="center" wrapText="1"/>
    </xf>
    <xf numFmtId="0" fontId="45" fillId="0" borderId="0" xfId="1" applyFont="1" applyBorder="1" applyAlignment="1">
      <alignment horizontal="right" vertical="center" wrapText="1"/>
    </xf>
    <xf numFmtId="0" fontId="0" fillId="0" borderId="0" xfId="0" applyBorder="1"/>
    <xf numFmtId="0" fontId="0" fillId="0" borderId="1" xfId="0" applyBorder="1" applyAlignment="1">
      <alignment horizontal="center"/>
    </xf>
    <xf numFmtId="164" fontId="36" fillId="0" borderId="1" xfId="0" applyNumberFormat="1" applyFont="1" applyBorder="1" applyAlignment="1">
      <alignment horizontal="center" vertical="center" wrapText="1"/>
    </xf>
    <xf numFmtId="164" fontId="36" fillId="0" borderId="1" xfId="0" applyNumberFormat="1" applyFont="1" applyBorder="1" applyAlignment="1">
      <alignment vertical="center" wrapText="1"/>
    </xf>
    <xf numFmtId="164" fontId="36" fillId="0" borderId="1" xfId="0" applyNumberFormat="1" applyFont="1" applyBorder="1" applyAlignment="1">
      <alignment horizontal="center" vertical="center" wrapText="1"/>
    </xf>
    <xf numFmtId="49" fontId="39" fillId="5" borderId="1" xfId="0" applyNumberFormat="1" applyFont="1" applyFill="1" applyBorder="1" applyAlignment="1">
      <alignment horizontal="center" vertical="center" wrapText="1"/>
    </xf>
    <xf numFmtId="0" fontId="39" fillId="5" borderId="1" xfId="0" applyFont="1" applyFill="1" applyBorder="1" applyAlignment="1">
      <alignment horizontal="center" vertical="center" wrapText="1"/>
    </xf>
    <xf numFmtId="164" fontId="39" fillId="5" borderId="1" xfId="0" applyNumberFormat="1" applyFont="1" applyFill="1" applyBorder="1" applyAlignment="1">
      <alignment vertical="center" wrapText="1"/>
    </xf>
    <xf numFmtId="0" fontId="36" fillId="5" borderId="1" xfId="0" applyFont="1" applyFill="1" applyBorder="1" applyAlignment="1">
      <alignment horizontal="center" vertical="center" wrapText="1"/>
    </xf>
    <xf numFmtId="164" fontId="39" fillId="0" borderId="1" xfId="0" applyNumberFormat="1" applyFont="1" applyBorder="1" applyAlignment="1">
      <alignment horizontal="center" vertical="center" wrapText="1"/>
    </xf>
    <xf numFmtId="164" fontId="39" fillId="0" borderId="1" xfId="0" applyNumberFormat="1" applyFont="1" applyBorder="1" applyAlignment="1">
      <alignment horizontal="right" vertical="center" wrapText="1"/>
    </xf>
    <xf numFmtId="49" fontId="39" fillId="0" borderId="1" xfId="0" applyNumberFormat="1" applyFont="1" applyFill="1" applyBorder="1" applyAlignment="1">
      <alignment horizontal="center" vertical="center" wrapText="1"/>
    </xf>
    <xf numFmtId="0" fontId="39" fillId="0" borderId="1" xfId="0" applyFont="1" applyFill="1" applyBorder="1" applyAlignment="1">
      <alignment horizontal="center" vertical="center" wrapText="1"/>
    </xf>
    <xf numFmtId="164" fontId="39" fillId="0" borderId="1" xfId="0" applyNumberFormat="1" applyFont="1" applyFill="1" applyBorder="1" applyAlignment="1">
      <alignment vertical="center" wrapText="1"/>
    </xf>
    <xf numFmtId="164" fontId="39" fillId="0" borderId="1" xfId="0" applyNumberFormat="1" applyFont="1" applyFill="1" applyBorder="1" applyAlignment="1">
      <alignment horizontal="center" vertical="center" wrapText="1"/>
    </xf>
    <xf numFmtId="0" fontId="0" fillId="0" borderId="0" xfId="0" applyFill="1"/>
    <xf numFmtId="49" fontId="39" fillId="6" borderId="1" xfId="0" applyNumberFormat="1" applyFont="1" applyFill="1" applyBorder="1" applyAlignment="1">
      <alignment horizontal="center" vertical="center" wrapText="1"/>
    </xf>
    <xf numFmtId="0" fontId="39" fillId="6" borderId="1" xfId="0" applyFont="1" applyFill="1" applyBorder="1" applyAlignment="1">
      <alignment horizontal="center" vertical="center" wrapText="1"/>
    </xf>
    <xf numFmtId="0" fontId="36" fillId="6" borderId="1" xfId="0" applyFont="1" applyFill="1" applyBorder="1" applyAlignment="1">
      <alignment horizontal="center" vertical="center" wrapText="1"/>
    </xf>
    <xf numFmtId="164" fontId="36" fillId="6" borderId="1" xfId="0" applyNumberFormat="1" applyFont="1" applyFill="1" applyBorder="1" applyAlignment="1">
      <alignment vertical="center" wrapText="1"/>
    </xf>
    <xf numFmtId="164" fontId="39" fillId="6" borderId="1" xfId="0" applyNumberFormat="1" applyFont="1" applyFill="1" applyBorder="1" applyAlignment="1">
      <alignment vertical="center" wrapText="1"/>
    </xf>
    <xf numFmtId="164" fontId="39" fillId="0" borderId="6" xfId="0" applyNumberFormat="1" applyFont="1" applyBorder="1" applyAlignment="1">
      <alignment vertical="center" wrapText="1"/>
    </xf>
    <xf numFmtId="49" fontId="40" fillId="6" borderId="1" xfId="0" applyNumberFormat="1" applyFont="1" applyFill="1" applyBorder="1" applyAlignment="1">
      <alignment vertical="center" wrapText="1"/>
    </xf>
    <xf numFmtId="0" fontId="40" fillId="6" borderId="1" xfId="0" applyFont="1" applyFill="1" applyBorder="1" applyAlignment="1">
      <alignment horizontal="center" vertical="center" wrapText="1"/>
    </xf>
    <xf numFmtId="49" fontId="36" fillId="6" borderId="1" xfId="0" applyNumberFormat="1" applyFont="1" applyFill="1" applyBorder="1" applyAlignment="1">
      <alignment vertical="center" wrapText="1"/>
    </xf>
    <xf numFmtId="0" fontId="48" fillId="0" borderId="0" xfId="0" applyFont="1" applyFill="1"/>
    <xf numFmtId="0" fontId="39" fillId="0" borderId="1" xfId="0" applyFont="1" applyBorder="1" applyAlignment="1">
      <alignment horizontal="left" vertical="center" wrapText="1"/>
    </xf>
    <xf numFmtId="0" fontId="7" fillId="4" borderId="7" xfId="0" applyFont="1" applyFill="1" applyBorder="1" applyAlignment="1">
      <alignment vertical="center" wrapText="1"/>
    </xf>
    <xf numFmtId="0" fontId="7" fillId="4" borderId="13" xfId="0" applyFont="1" applyFill="1" applyBorder="1" applyAlignment="1">
      <alignment horizontal="center" vertical="center" wrapText="1"/>
    </xf>
    <xf numFmtId="0" fontId="7" fillId="4" borderId="13" xfId="0" applyFont="1" applyFill="1" applyBorder="1" applyAlignment="1">
      <alignment horizontal="left" vertical="center" wrapText="1"/>
    </xf>
    <xf numFmtId="0" fontId="7" fillId="4" borderId="2" xfId="0" applyFont="1" applyFill="1" applyBorder="1" applyAlignment="1">
      <alignment horizontal="left" vertical="center" wrapText="1"/>
    </xf>
    <xf numFmtId="0" fontId="52" fillId="0" borderId="3" xfId="0" applyFont="1" applyBorder="1" applyAlignment="1">
      <alignment horizontal="left" vertical="top" wrapText="1"/>
    </xf>
    <xf numFmtId="0" fontId="52" fillId="0" borderId="1" xfId="0" applyFont="1" applyBorder="1" applyAlignment="1">
      <alignment horizontal="center" vertical="top" wrapText="1"/>
    </xf>
    <xf numFmtId="0" fontId="53" fillId="0" borderId="3" xfId="0" applyFont="1" applyBorder="1" applyAlignment="1">
      <alignment horizontal="left" vertical="top" wrapText="1"/>
    </xf>
    <xf numFmtId="0" fontId="53" fillId="0" borderId="3" xfId="0" applyFont="1" applyBorder="1" applyAlignment="1">
      <alignment horizontal="center" vertical="top" wrapText="1"/>
    </xf>
    <xf numFmtId="0" fontId="53" fillId="0" borderId="1" xfId="0" applyFont="1" applyBorder="1" applyAlignment="1">
      <alignment horizontal="center" vertical="top" wrapText="1"/>
    </xf>
    <xf numFmtId="0" fontId="7" fillId="0" borderId="3" xfId="0" applyFont="1" applyBorder="1" applyAlignment="1">
      <alignment horizontal="left" vertical="top" wrapText="1"/>
    </xf>
    <xf numFmtId="0" fontId="7" fillId="0" borderId="3" xfId="0" applyFont="1" applyBorder="1" applyAlignment="1">
      <alignment horizontal="center" vertical="top" wrapText="1"/>
    </xf>
    <xf numFmtId="0" fontId="7" fillId="0" borderId="1" xfId="0" applyFont="1" applyBorder="1" applyAlignment="1">
      <alignment horizontal="center" vertical="top" wrapText="1"/>
    </xf>
    <xf numFmtId="0" fontId="53" fillId="0" borderId="1" xfId="0" applyFont="1" applyBorder="1" applyAlignment="1">
      <alignment horizontal="left" vertical="top" wrapText="1"/>
    </xf>
    <xf numFmtId="0" fontId="7" fillId="4" borderId="9" xfId="0" applyFont="1" applyFill="1" applyBorder="1" applyAlignment="1">
      <alignment vertical="center" wrapText="1"/>
    </xf>
    <xf numFmtId="0" fontId="7" fillId="4" borderId="2" xfId="0" applyFont="1" applyFill="1" applyBorder="1" applyAlignment="1">
      <alignment vertical="center" wrapText="1"/>
    </xf>
    <xf numFmtId="0" fontId="52" fillId="0" borderId="3" xfId="0" applyFont="1" applyBorder="1" applyAlignment="1">
      <alignment horizontal="center" vertical="top" wrapText="1"/>
    </xf>
    <xf numFmtId="0" fontId="54" fillId="7" borderId="1" xfId="0" applyFont="1" applyFill="1" applyBorder="1" applyAlignment="1">
      <alignment horizontal="center" vertical="center" wrapText="1"/>
    </xf>
    <xf numFmtId="0" fontId="54" fillId="0" borderId="1" xfId="0" applyFont="1" applyBorder="1" applyAlignment="1">
      <alignment horizontal="center" vertical="top" wrapText="1"/>
    </xf>
    <xf numFmtId="0" fontId="56" fillId="0" borderId="3" xfId="0" applyFont="1" applyBorder="1" applyAlignment="1">
      <alignment horizontal="left" vertical="top" wrapText="1"/>
    </xf>
    <xf numFmtId="0" fontId="56" fillId="0" borderId="3" xfId="0" applyFont="1" applyBorder="1" applyAlignment="1">
      <alignment horizontal="center" vertical="top" wrapText="1"/>
    </xf>
    <xf numFmtId="0" fontId="56" fillId="0" borderId="1" xfId="0" applyFont="1" applyBorder="1" applyAlignment="1">
      <alignment horizontal="center" vertical="top" wrapText="1"/>
    </xf>
    <xf numFmtId="0" fontId="57" fillId="0" borderId="3" xfId="0" applyFont="1" applyBorder="1" applyAlignment="1">
      <alignment horizontal="left" vertical="top" wrapText="1"/>
    </xf>
    <xf numFmtId="0" fontId="57" fillId="0" borderId="1" xfId="0" applyFont="1" applyBorder="1" applyAlignment="1">
      <alignment horizontal="center" vertical="top" wrapText="1"/>
    </xf>
    <xf numFmtId="49" fontId="53" fillId="0" borderId="3" xfId="0" applyNumberFormat="1" applyFont="1" applyBorder="1" applyAlignment="1">
      <alignment horizontal="center" vertical="top" wrapText="1"/>
    </xf>
    <xf numFmtId="0" fontId="51" fillId="2" borderId="1" xfId="0" applyFont="1" applyFill="1" applyBorder="1" applyAlignment="1">
      <alignment horizontal="center" vertical="center" wrapText="1"/>
    </xf>
    <xf numFmtId="0" fontId="52" fillId="0" borderId="9" xfId="0" applyFont="1" applyBorder="1" applyAlignment="1">
      <alignment horizontal="left" vertical="top" wrapText="1"/>
    </xf>
    <xf numFmtId="0" fontId="52" fillId="0" borderId="12" xfId="0" applyFont="1" applyBorder="1" applyAlignment="1">
      <alignment horizontal="center" vertical="top" wrapText="1"/>
    </xf>
    <xf numFmtId="0" fontId="0" fillId="0" borderId="13" xfId="0" applyBorder="1" applyAlignment="1">
      <alignment horizontal="center"/>
    </xf>
    <xf numFmtId="0" fontId="0" fillId="0" borderId="13" xfId="0" applyBorder="1"/>
    <xf numFmtId="0" fontId="0" fillId="0" borderId="8" xfId="0" applyBorder="1"/>
    <xf numFmtId="0" fontId="0" fillId="0" borderId="10" xfId="0" applyBorder="1"/>
    <xf numFmtId="0" fontId="54" fillId="0" borderId="12" xfId="0" applyFont="1" applyBorder="1" applyAlignment="1">
      <alignment horizontal="center" vertical="top" wrapText="1"/>
    </xf>
    <xf numFmtId="0" fontId="0" fillId="0" borderId="1" xfId="0" applyFont="1" applyBorder="1" applyAlignment="1">
      <alignment horizontal="center"/>
    </xf>
    <xf numFmtId="0" fontId="7" fillId="4" borderId="2" xfId="0" applyFont="1" applyFill="1" applyBorder="1" applyAlignment="1">
      <alignment horizontal="center" vertical="center" wrapText="1"/>
    </xf>
    <xf numFmtId="0" fontId="52" fillId="0" borderId="9" xfId="0" applyFont="1" applyBorder="1" applyAlignment="1">
      <alignment horizontal="center" vertical="top" wrapText="1"/>
    </xf>
    <xf numFmtId="0" fontId="53" fillId="0" borderId="7" xfId="0" applyFont="1" applyBorder="1" applyAlignment="1">
      <alignment horizontal="left" vertical="top" wrapText="1"/>
    </xf>
    <xf numFmtId="0" fontId="53" fillId="0" borderId="7" xfId="0" applyFont="1" applyBorder="1" applyAlignment="1">
      <alignment horizontal="center" vertical="top" wrapText="1"/>
    </xf>
    <xf numFmtId="0" fontId="53" fillId="0" borderId="6" xfId="0" applyFont="1" applyBorder="1" applyAlignment="1">
      <alignment horizontal="center" vertical="top" wrapText="1"/>
    </xf>
    <xf numFmtId="0" fontId="57" fillId="0" borderId="6" xfId="0" applyFont="1" applyBorder="1" applyAlignment="1">
      <alignment horizontal="center" vertical="top" wrapText="1"/>
    </xf>
    <xf numFmtId="49" fontId="53" fillId="0" borderId="7" xfId="0" applyNumberFormat="1" applyFont="1" applyBorder="1" applyAlignment="1">
      <alignment horizontal="center" vertical="top" wrapText="1"/>
    </xf>
    <xf numFmtId="0" fontId="52" fillId="0" borderId="1" xfId="0" applyFont="1" applyBorder="1" applyAlignment="1">
      <alignment horizontal="left" vertical="top" wrapText="1"/>
    </xf>
    <xf numFmtId="0" fontId="7" fillId="0" borderId="1" xfId="0" applyFont="1" applyBorder="1" applyAlignment="1">
      <alignment horizontal="left" vertical="top" wrapText="1"/>
    </xf>
    <xf numFmtId="0" fontId="57" fillId="0" borderId="1" xfId="0" applyFont="1" applyBorder="1" applyAlignment="1">
      <alignment horizontal="left" vertical="top" wrapText="1"/>
    </xf>
    <xf numFmtId="0" fontId="53" fillId="7" borderId="1" xfId="0" applyFont="1" applyFill="1" applyBorder="1" applyAlignment="1">
      <alignment horizontal="left" vertical="center" wrapText="1"/>
    </xf>
    <xf numFmtId="0" fontId="9" fillId="2" borderId="0" xfId="2" applyAlignment="1">
      <alignment horizontal="center"/>
    </xf>
    <xf numFmtId="0" fontId="5" fillId="2" borderId="0" xfId="2" applyFont="1" applyAlignment="1">
      <alignment wrapText="1"/>
    </xf>
    <xf numFmtId="0" fontId="8" fillId="2" borderId="0" xfId="2" applyFont="1"/>
    <xf numFmtId="0" fontId="8" fillId="2" borderId="0" xfId="2" applyFont="1" applyBorder="1" applyAlignment="1"/>
    <xf numFmtId="0" fontId="8" fillId="2" borderId="0" xfId="2" applyFont="1" applyBorder="1"/>
    <xf numFmtId="0" fontId="9" fillId="2" borderId="0" xfId="2"/>
    <xf numFmtId="0" fontId="8" fillId="2" borderId="2" xfId="2" applyFont="1" applyBorder="1" applyAlignment="1"/>
    <xf numFmtId="0" fontId="9" fillId="2" borderId="0" xfId="2" applyFont="1"/>
    <xf numFmtId="49" fontId="11" fillId="2" borderId="3" xfId="2" applyNumberFormat="1" applyFont="1" applyBorder="1" applyAlignment="1">
      <alignment horizontal="center" vertical="center"/>
    </xf>
    <xf numFmtId="0" fontId="11" fillId="2" borderId="3" xfId="2" applyNumberFormat="1" applyFont="1" applyBorder="1" applyAlignment="1">
      <alignment vertical="center" wrapText="1"/>
    </xf>
    <xf numFmtId="164" fontId="11" fillId="2" borderId="3" xfId="2" applyNumberFormat="1" applyFont="1" applyBorder="1" applyAlignment="1">
      <alignment horizontal="center" vertical="center"/>
    </xf>
    <xf numFmtId="164" fontId="11" fillId="2" borderId="1" xfId="2" applyNumberFormat="1" applyFont="1" applyBorder="1" applyAlignment="1">
      <alignment vertical="center"/>
    </xf>
    <xf numFmtId="164" fontId="12" fillId="2" borderId="1" xfId="2" applyNumberFormat="1" applyFont="1" applyBorder="1" applyAlignment="1">
      <alignment vertical="center"/>
    </xf>
    <xf numFmtId="49" fontId="10" fillId="2" borderId="1" xfId="2" applyNumberFormat="1" applyFont="1" applyBorder="1" applyAlignment="1">
      <alignment vertical="center"/>
    </xf>
    <xf numFmtId="0" fontId="10" fillId="2" borderId="3" xfId="2" applyNumberFormat="1" applyFont="1" applyBorder="1" applyAlignment="1">
      <alignment horizontal="center" vertical="center"/>
    </xf>
    <xf numFmtId="164" fontId="10" fillId="2" borderId="1" xfId="2" applyNumberFormat="1" applyFont="1" applyBorder="1" applyAlignment="1">
      <alignment vertical="center"/>
    </xf>
    <xf numFmtId="4" fontId="10" fillId="2" borderId="1" xfId="2" applyNumberFormat="1" applyFont="1" applyBorder="1" applyAlignment="1">
      <alignment horizontal="center" vertical="center"/>
    </xf>
    <xf numFmtId="4" fontId="10" fillId="2" borderId="1" xfId="2" applyNumberFormat="1" applyFont="1" applyBorder="1" applyAlignment="1">
      <alignment vertical="center"/>
    </xf>
    <xf numFmtId="4" fontId="8" fillId="2" borderId="0" xfId="2" applyNumberFormat="1" applyFont="1" applyAlignment="1">
      <alignment horizontal="center"/>
    </xf>
    <xf numFmtId="49" fontId="12" fillId="2" borderId="3" xfId="2" applyNumberFormat="1" applyFont="1" applyBorder="1" applyAlignment="1">
      <alignment horizontal="center" vertical="center"/>
    </xf>
    <xf numFmtId="0" fontId="11" fillId="2" borderId="5" xfId="2" applyNumberFormat="1" applyFont="1" applyBorder="1" applyAlignment="1">
      <alignment vertical="center" wrapText="1"/>
    </xf>
    <xf numFmtId="0" fontId="12" fillId="2" borderId="3" xfId="2" applyNumberFormat="1" applyFont="1" applyBorder="1" applyAlignment="1">
      <alignment vertical="center"/>
    </xf>
    <xf numFmtId="49" fontId="10" fillId="2" borderId="3" xfId="2" applyNumberFormat="1" applyFont="1" applyBorder="1" applyAlignment="1">
      <alignment vertical="center"/>
    </xf>
    <xf numFmtId="164" fontId="6" fillId="2" borderId="1" xfId="2" applyNumberFormat="1" applyFont="1" applyBorder="1" applyAlignment="1">
      <alignment vertical="center"/>
    </xf>
    <xf numFmtId="0" fontId="12" fillId="2" borderId="3" xfId="2" applyNumberFormat="1" applyFont="1" applyBorder="1" applyAlignment="1">
      <alignment horizontal="center" vertical="center"/>
    </xf>
    <xf numFmtId="49" fontId="6" fillId="2" borderId="3" xfId="2" applyNumberFormat="1" applyFont="1" applyBorder="1" applyAlignment="1">
      <alignment vertical="center"/>
    </xf>
    <xf numFmtId="49" fontId="12" fillId="2" borderId="1" xfId="2" applyNumberFormat="1" applyFont="1" applyBorder="1" applyAlignment="1">
      <alignment horizontal="center" vertical="center"/>
    </xf>
    <xf numFmtId="0" fontId="12" fillId="2" borderId="1" xfId="2" applyNumberFormat="1" applyFont="1" applyBorder="1" applyAlignment="1">
      <alignment vertical="center"/>
    </xf>
    <xf numFmtId="0" fontId="6" fillId="2" borderId="1" xfId="2" applyNumberFormat="1" applyFont="1" applyBorder="1" applyAlignment="1">
      <alignment horizontal="center" vertical="center"/>
    </xf>
    <xf numFmtId="164" fontId="9" fillId="2" borderId="0" xfId="2" applyNumberFormat="1" applyAlignment="1">
      <alignment horizontal="center"/>
    </xf>
    <xf numFmtId="49" fontId="6" fillId="2" borderId="0" xfId="2" applyNumberFormat="1" applyFont="1" applyBorder="1" applyAlignment="1">
      <alignment horizontal="center" vertical="center"/>
    </xf>
    <xf numFmtId="49" fontId="6" fillId="2" borderId="2" xfId="2" applyNumberFormat="1" applyFont="1" applyBorder="1" applyAlignment="1">
      <alignment horizontal="center" vertical="center"/>
    </xf>
    <xf numFmtId="164" fontId="6" fillId="2" borderId="0" xfId="2" applyNumberFormat="1" applyFont="1" applyBorder="1" applyAlignment="1">
      <alignment vertical="center"/>
    </xf>
    <xf numFmtId="0" fontId="6" fillId="2" borderId="0" xfId="2" applyNumberFormat="1" applyFont="1" applyBorder="1" applyAlignment="1">
      <alignment horizontal="left"/>
    </xf>
    <xf numFmtId="0" fontId="8" fillId="0" borderId="2" xfId="2" applyFont="1" applyFill="1" applyBorder="1" applyAlignment="1"/>
    <xf numFmtId="0" fontId="9" fillId="2" borderId="0" xfId="2" applyFont="1" applyBorder="1" applyAlignment="1"/>
    <xf numFmtId="0" fontId="12" fillId="2" borderId="1" xfId="2" applyNumberFormat="1" applyFont="1" applyBorder="1" applyAlignment="1">
      <alignment vertical="top"/>
    </xf>
    <xf numFmtId="0" fontId="12" fillId="2" borderId="1" xfId="2" applyNumberFormat="1" applyFont="1" applyBorder="1" applyAlignment="1">
      <alignment horizontal="center" vertical="top"/>
    </xf>
    <xf numFmtId="4" fontId="6" fillId="2" borderId="1" xfId="2" applyNumberFormat="1" applyFont="1" applyBorder="1" applyAlignment="1">
      <alignment horizontal="center" vertical="top"/>
    </xf>
    <xf numFmtId="4" fontId="6" fillId="2" borderId="1" xfId="2" applyNumberFormat="1" applyFont="1" applyBorder="1" applyAlignment="1">
      <alignment horizontal="center" vertical="center"/>
    </xf>
    <xf numFmtId="0" fontId="12" fillId="2" borderId="1" xfId="2" applyNumberFormat="1" applyFont="1" applyBorder="1" applyAlignment="1">
      <alignment horizontal="center"/>
    </xf>
    <xf numFmtId="4" fontId="12" fillId="2" borderId="1" xfId="2" applyNumberFormat="1" applyFont="1" applyBorder="1" applyAlignment="1">
      <alignment horizontal="center"/>
    </xf>
    <xf numFmtId="0" fontId="12" fillId="2" borderId="1" xfId="2" applyNumberFormat="1" applyFont="1" applyBorder="1" applyAlignment="1">
      <alignment horizontal="center" vertical="center"/>
    </xf>
    <xf numFmtId="4" fontId="12" fillId="2" borderId="1" xfId="2" applyNumberFormat="1" applyFont="1" applyBorder="1" applyAlignment="1">
      <alignment horizontal="center" vertical="center"/>
    </xf>
    <xf numFmtId="0" fontId="6" fillId="2" borderId="1" xfId="2" applyNumberFormat="1" applyFont="1" applyBorder="1" applyAlignment="1">
      <alignment horizontal="center"/>
    </xf>
    <xf numFmtId="4" fontId="6" fillId="2" borderId="1" xfId="2" applyNumberFormat="1" applyFont="1" applyBorder="1" applyAlignment="1">
      <alignment horizontal="center"/>
    </xf>
    <xf numFmtId="4" fontId="8" fillId="2" borderId="1" xfId="2" applyNumberFormat="1" applyFont="1" applyBorder="1" applyAlignment="1">
      <alignment horizontal="center"/>
    </xf>
    <xf numFmtId="0" fontId="9" fillId="2" borderId="1" xfId="2" applyBorder="1"/>
    <xf numFmtId="164" fontId="8" fillId="2" borderId="1" xfId="2" applyNumberFormat="1" applyFont="1" applyBorder="1" applyAlignment="1">
      <alignment horizontal="center"/>
    </xf>
    <xf numFmtId="4" fontId="15" fillId="2" borderId="0" xfId="2" applyNumberFormat="1" applyFont="1" applyAlignment="1">
      <alignment horizontal="center"/>
    </xf>
    <xf numFmtId="0" fontId="13" fillId="2" borderId="0" xfId="2" applyFont="1" applyAlignment="1">
      <alignment wrapText="1"/>
    </xf>
    <xf numFmtId="0" fontId="11" fillId="2" borderId="1" xfId="2" applyNumberFormat="1" applyFont="1" applyBorder="1" applyAlignment="1">
      <alignment horizontal="center" vertical="center" wrapText="1"/>
    </xf>
    <xf numFmtId="164" fontId="11" fillId="2" borderId="1" xfId="2" applyNumberFormat="1" applyFont="1" applyBorder="1" applyAlignment="1">
      <alignment horizontal="center" vertical="center" wrapText="1"/>
    </xf>
    <xf numFmtId="164" fontId="8" fillId="2" borderId="1" xfId="2" applyNumberFormat="1" applyFont="1" applyBorder="1"/>
    <xf numFmtId="4" fontId="16" fillId="2" borderId="0" xfId="2" applyNumberFormat="1" applyFont="1" applyAlignment="1">
      <alignment horizontal="center"/>
    </xf>
    <xf numFmtId="164" fontId="17" fillId="2" borderId="0" xfId="2" applyNumberFormat="1" applyFont="1" applyAlignment="1">
      <alignment horizontal="center"/>
    </xf>
    <xf numFmtId="0" fontId="7" fillId="2" borderId="0" xfId="2" applyNumberFormat="1" applyFont="1" applyBorder="1" applyAlignment="1">
      <alignment horizontal="left"/>
    </xf>
    <xf numFmtId="0" fontId="18" fillId="2" borderId="2" xfId="2" applyFont="1" applyBorder="1" applyAlignment="1">
      <alignment horizontal="center"/>
    </xf>
    <xf numFmtId="0" fontId="19" fillId="2" borderId="1" xfId="2" applyNumberFormat="1" applyFont="1" applyBorder="1" applyAlignment="1">
      <alignment horizontal="center" vertical="top"/>
    </xf>
    <xf numFmtId="2" fontId="19" fillId="2" borderId="1" xfId="2" applyNumberFormat="1" applyFont="1" applyBorder="1" applyAlignment="1">
      <alignment horizontal="center" vertical="top"/>
    </xf>
    <xf numFmtId="4" fontId="19" fillId="2" borderId="1" xfId="2" applyNumberFormat="1" applyFont="1" applyBorder="1" applyAlignment="1">
      <alignment horizontal="center" vertical="top"/>
    </xf>
    <xf numFmtId="164" fontId="20" fillId="2" borderId="1" xfId="2" applyNumberFormat="1" applyFont="1" applyBorder="1" applyAlignment="1">
      <alignment vertical="center"/>
    </xf>
    <xf numFmtId="164" fontId="21" fillId="2" borderId="0" xfId="2" applyNumberFormat="1" applyFont="1" applyAlignment="1">
      <alignment horizontal="center"/>
    </xf>
    <xf numFmtId="0" fontId="6" fillId="2" borderId="1" xfId="2" applyNumberFormat="1" applyFont="1" applyBorder="1" applyAlignment="1">
      <alignment vertical="top"/>
    </xf>
    <xf numFmtId="4" fontId="9" fillId="2" borderId="0" xfId="2" applyNumberFormat="1" applyAlignment="1">
      <alignment horizontal="center"/>
    </xf>
    <xf numFmtId="49" fontId="12" fillId="2" borderId="6" xfId="2" applyNumberFormat="1" applyFont="1" applyBorder="1" applyAlignment="1">
      <alignment horizontal="center" vertical="center"/>
    </xf>
    <xf numFmtId="164" fontId="12" fillId="2" borderId="6" xfId="2" applyNumberFormat="1" applyFont="1" applyBorder="1" applyAlignment="1">
      <alignment horizontal="center" vertical="center"/>
    </xf>
    <xf numFmtId="0" fontId="12" fillId="2" borderId="7" xfId="2" applyNumberFormat="1" applyFont="1" applyBorder="1" applyAlignment="1">
      <alignment horizontal="center" vertical="center"/>
    </xf>
    <xf numFmtId="4" fontId="12" fillId="2" borderId="6" xfId="2" applyNumberFormat="1" applyFont="1" applyBorder="1" applyAlignment="1">
      <alignment horizontal="center" vertical="center"/>
    </xf>
    <xf numFmtId="49" fontId="6" fillId="2" borderId="0" xfId="2" applyNumberFormat="1" applyFont="1" applyBorder="1" applyAlignment="1">
      <alignment horizontal="right" vertical="center"/>
    </xf>
    <xf numFmtId="0" fontId="6" fillId="2" borderId="0" xfId="2" applyNumberFormat="1" applyFont="1" applyBorder="1" applyAlignment="1">
      <alignment vertical="center"/>
    </xf>
    <xf numFmtId="0" fontId="6" fillId="2" borderId="0" xfId="2" applyNumberFormat="1" applyFont="1" applyBorder="1" applyAlignment="1">
      <alignment horizontal="center" vertical="center"/>
    </xf>
    <xf numFmtId="0" fontId="8" fillId="2" borderId="2" xfId="2" applyFont="1" applyBorder="1" applyAlignment="1">
      <alignment horizontal="center"/>
    </xf>
    <xf numFmtId="49" fontId="12" fillId="2" borderId="1" xfId="2" applyNumberFormat="1" applyFont="1" applyBorder="1" applyAlignment="1">
      <alignment vertical="center"/>
    </xf>
    <xf numFmtId="0" fontId="6" fillId="2" borderId="1" xfId="2" applyNumberFormat="1" applyFont="1" applyBorder="1" applyAlignment="1">
      <alignment vertical="center"/>
    </xf>
    <xf numFmtId="164" fontId="9" fillId="2" borderId="0" xfId="2" applyNumberFormat="1"/>
    <xf numFmtId="164" fontId="6" fillId="2" borderId="0" xfId="2" applyNumberFormat="1" applyFont="1" applyBorder="1" applyAlignment="1">
      <alignment horizontal="center" vertical="center"/>
    </xf>
    <xf numFmtId="49" fontId="12" fillId="2" borderId="7" xfId="2" applyNumberFormat="1" applyFont="1" applyBorder="1" applyAlignment="1">
      <alignment horizontal="center" vertical="center"/>
    </xf>
    <xf numFmtId="0" fontId="19" fillId="2" borderId="0" xfId="2" applyNumberFormat="1" applyFont="1" applyBorder="1" applyAlignment="1">
      <alignment horizontal="center" vertical="top"/>
    </xf>
    <xf numFmtId="0" fontId="12" fillId="2" borderId="5" xfId="2" applyNumberFormat="1" applyFont="1" applyBorder="1" applyAlignment="1">
      <alignment vertical="center"/>
    </xf>
    <xf numFmtId="164" fontId="12" fillId="2" borderId="2" xfId="2" applyNumberFormat="1" applyFont="1" applyBorder="1" applyAlignment="1"/>
    <xf numFmtId="164" fontId="12" fillId="2" borderId="0" xfId="2" applyNumberFormat="1" applyFont="1" applyBorder="1" applyAlignment="1">
      <alignment vertical="center"/>
    </xf>
    <xf numFmtId="0" fontId="1" fillId="2" borderId="0" xfId="2" applyFont="1" applyFill="1" applyAlignment="1">
      <alignment vertical="top" wrapText="1"/>
    </xf>
    <xf numFmtId="0" fontId="12" fillId="2" borderId="0" xfId="2" applyNumberFormat="1" applyFont="1" applyBorder="1" applyAlignment="1">
      <alignment vertical="center"/>
    </xf>
    <xf numFmtId="164" fontId="9" fillId="2" borderId="1" xfId="2" applyNumberFormat="1" applyBorder="1"/>
    <xf numFmtId="4" fontId="9" fillId="2" borderId="1" xfId="2" applyNumberFormat="1" applyBorder="1"/>
    <xf numFmtId="164" fontId="21" fillId="2" borderId="0" xfId="2" applyNumberFormat="1" applyFont="1"/>
    <xf numFmtId="0" fontId="24" fillId="2" borderId="1" xfId="2" applyNumberFormat="1" applyFont="1" applyBorder="1" applyAlignment="1">
      <alignment horizontal="center" vertical="center" wrapText="1"/>
    </xf>
    <xf numFmtId="0" fontId="23" fillId="2" borderId="3" xfId="2" applyNumberFormat="1" applyFont="1" applyBorder="1" applyAlignment="1">
      <alignment horizontal="center" vertical="top"/>
    </xf>
    <xf numFmtId="0" fontId="23" fillId="2" borderId="1" xfId="2" applyNumberFormat="1" applyFont="1" applyBorder="1" applyAlignment="1">
      <alignment horizontal="center" vertical="top"/>
    </xf>
    <xf numFmtId="0" fontId="24" fillId="2" borderId="1" xfId="2" applyNumberFormat="1" applyFont="1" applyBorder="1" applyAlignment="1">
      <alignment horizontal="center" vertical="top"/>
    </xf>
    <xf numFmtId="49" fontId="23" fillId="2" borderId="3" xfId="2" applyNumberFormat="1" applyFont="1" applyBorder="1" applyAlignment="1">
      <alignment horizontal="center" vertical="center"/>
    </xf>
    <xf numFmtId="0" fontId="23" fillId="2" borderId="3" xfId="2" applyNumberFormat="1" applyFont="1" applyBorder="1" applyAlignment="1">
      <alignment vertical="center" wrapText="1"/>
    </xf>
    <xf numFmtId="164" fontId="23" fillId="2" borderId="3" xfId="2" applyNumberFormat="1" applyFont="1" applyBorder="1" applyAlignment="1">
      <alignment vertical="center"/>
    </xf>
    <xf numFmtId="164" fontId="23" fillId="2" borderId="1" xfId="2" applyNumberFormat="1" applyFont="1" applyBorder="1" applyAlignment="1">
      <alignment vertical="center"/>
    </xf>
    <xf numFmtId="164" fontId="24" fillId="2" borderId="1" xfId="2" applyNumberFormat="1" applyFont="1" applyBorder="1" applyAlignment="1">
      <alignment vertical="center"/>
    </xf>
    <xf numFmtId="164" fontId="19" fillId="2" borderId="0" xfId="2" applyNumberFormat="1" applyFont="1" applyBorder="1" applyAlignment="1">
      <alignment horizontal="center"/>
    </xf>
    <xf numFmtId="164" fontId="19" fillId="2" borderId="0" xfId="2" applyNumberFormat="1" applyFont="1" applyBorder="1" applyAlignment="1">
      <alignment horizontal="left"/>
    </xf>
    <xf numFmtId="49" fontId="25" fillId="2" borderId="1" xfId="2" applyNumberFormat="1" applyFont="1" applyBorder="1" applyAlignment="1">
      <alignment vertical="center"/>
    </xf>
    <xf numFmtId="164" fontId="25" fillId="2" borderId="3" xfId="2" applyNumberFormat="1" applyFont="1" applyBorder="1" applyAlignment="1">
      <alignment horizontal="center" vertical="center"/>
    </xf>
    <xf numFmtId="164" fontId="25" fillId="2" borderId="1" xfId="2" applyNumberFormat="1" applyFont="1" applyBorder="1" applyAlignment="1">
      <alignment vertical="center"/>
    </xf>
    <xf numFmtId="4" fontId="25" fillId="2" borderId="1" xfId="2" applyNumberFormat="1" applyFont="1" applyBorder="1" applyAlignment="1">
      <alignment horizontal="center" vertical="center"/>
    </xf>
    <xf numFmtId="4" fontId="26" fillId="3" borderId="0" xfId="2" applyNumberFormat="1" applyFont="1" applyFill="1" applyBorder="1" applyAlignment="1">
      <alignment horizontal="center"/>
    </xf>
    <xf numFmtId="0" fontId="27" fillId="2" borderId="0" xfId="2" applyFont="1"/>
    <xf numFmtId="4" fontId="14" fillId="2" borderId="0" xfId="2" applyNumberFormat="1" applyFont="1" applyBorder="1" applyAlignment="1">
      <alignment horizontal="center"/>
    </xf>
    <xf numFmtId="0" fontId="28" fillId="2" borderId="0" xfId="2" applyFont="1"/>
    <xf numFmtId="0" fontId="9" fillId="2" borderId="0" xfId="2" applyAlignment="1">
      <alignment horizontal="left"/>
    </xf>
    <xf numFmtId="0" fontId="25" fillId="2" borderId="3" xfId="2" applyNumberFormat="1" applyFont="1" applyBorder="1" applyAlignment="1">
      <alignment horizontal="center" vertical="center"/>
    </xf>
    <xf numFmtId="4" fontId="25" fillId="2" borderId="1" xfId="2" applyNumberFormat="1" applyFont="1" applyBorder="1" applyAlignment="1">
      <alignment vertical="center"/>
    </xf>
    <xf numFmtId="4" fontId="14" fillId="3" borderId="0" xfId="2" applyNumberFormat="1" applyFont="1" applyFill="1" applyBorder="1" applyAlignment="1">
      <alignment horizontal="center"/>
    </xf>
    <xf numFmtId="164" fontId="11" fillId="2" borderId="1" xfId="2" applyNumberFormat="1" applyFont="1" applyBorder="1" applyAlignment="1">
      <alignment horizontal="center" vertical="center"/>
    </xf>
    <xf numFmtId="49" fontId="12" fillId="2" borderId="3" xfId="2" applyNumberFormat="1" applyFont="1" applyBorder="1" applyAlignment="1">
      <alignment vertical="center"/>
    </xf>
    <xf numFmtId="0" fontId="6" fillId="2" borderId="4" xfId="2" applyNumberFormat="1" applyFont="1" applyBorder="1" applyAlignment="1">
      <alignment horizontal="center" vertical="center"/>
    </xf>
    <xf numFmtId="49" fontId="12" fillId="2" borderId="1" xfId="2" applyNumberFormat="1" applyFont="1" applyBorder="1" applyAlignment="1">
      <alignment horizontal="left" vertical="center"/>
    </xf>
    <xf numFmtId="0" fontId="9" fillId="2" borderId="0" xfId="2" applyFont="1" applyAlignment="1">
      <alignment horizontal="center"/>
    </xf>
    <xf numFmtId="0" fontId="9" fillId="2" borderId="0" xfId="2" applyFont="1" applyAlignment="1">
      <alignment wrapText="1"/>
    </xf>
    <xf numFmtId="0" fontId="9" fillId="2" borderId="0" xfId="2" applyFont="1" applyAlignment="1">
      <alignment horizontal="center" wrapText="1"/>
    </xf>
    <xf numFmtId="0" fontId="13" fillId="2" borderId="0" xfId="2" applyFont="1" applyAlignment="1">
      <alignment horizontal="center" wrapText="1"/>
    </xf>
    <xf numFmtId="49" fontId="12" fillId="2" borderId="0" xfId="2" applyNumberFormat="1" applyFont="1" applyBorder="1" applyAlignment="1">
      <alignment vertical="center"/>
    </xf>
    <xf numFmtId="0" fontId="8" fillId="2" borderId="2" xfId="2" applyFont="1" applyBorder="1"/>
    <xf numFmtId="164" fontId="23" fillId="2" borderId="1" xfId="2" applyNumberFormat="1" applyFont="1" applyBorder="1" applyAlignment="1">
      <alignment horizontal="center" vertical="center"/>
    </xf>
    <xf numFmtId="164" fontId="42" fillId="2" borderId="0" xfId="2" applyNumberFormat="1" applyFont="1" applyBorder="1" applyAlignment="1">
      <alignment horizontal="center"/>
    </xf>
    <xf numFmtId="0" fontId="48" fillId="0" borderId="0" xfId="0" applyFont="1" applyAlignment="1">
      <alignment horizontal="center"/>
    </xf>
    <xf numFmtId="4" fontId="0" fillId="0" borderId="0" xfId="0" applyNumberFormat="1" applyFont="1" applyFill="1" applyBorder="1"/>
    <xf numFmtId="4" fontId="0" fillId="0" borderId="0" xfId="0" applyNumberFormat="1" applyFont="1" applyBorder="1"/>
    <xf numFmtId="4" fontId="0" fillId="0" borderId="0" xfId="0" applyNumberFormat="1"/>
    <xf numFmtId="4" fontId="8" fillId="2" borderId="0" xfId="2" applyNumberFormat="1" applyFont="1" applyAlignment="1">
      <alignment horizontal="left"/>
    </xf>
    <xf numFmtId="4" fontId="9" fillId="2" borderId="0" xfId="2" applyNumberFormat="1"/>
    <xf numFmtId="0" fontId="35" fillId="0" borderId="0" xfId="0" applyFont="1" applyAlignment="1">
      <alignment vertical="center"/>
    </xf>
    <xf numFmtId="0" fontId="35" fillId="0" borderId="0" xfId="0" applyFont="1" applyAlignment="1">
      <alignment horizontal="right" vertical="center"/>
    </xf>
    <xf numFmtId="0" fontId="43" fillId="0" borderId="0" xfId="0" applyFont="1" applyAlignment="1">
      <alignment vertical="center"/>
    </xf>
    <xf numFmtId="164" fontId="48" fillId="0" borderId="1" xfId="0" applyNumberFormat="1" applyFont="1" applyBorder="1"/>
    <xf numFmtId="164" fontId="0" fillId="0" borderId="1" xfId="0" applyNumberFormat="1" applyBorder="1"/>
    <xf numFmtId="164" fontId="0" fillId="0" borderId="13" xfId="0" applyNumberFormat="1" applyBorder="1"/>
    <xf numFmtId="164" fontId="0" fillId="0" borderId="8" xfId="0" applyNumberFormat="1" applyBorder="1"/>
    <xf numFmtId="164" fontId="0" fillId="0" borderId="2" xfId="0" applyNumberFormat="1" applyBorder="1"/>
    <xf numFmtId="164" fontId="0" fillId="0" borderId="10" xfId="0" applyNumberFormat="1" applyBorder="1"/>
    <xf numFmtId="164" fontId="7" fillId="7" borderId="1" xfId="0" applyNumberFormat="1" applyFont="1" applyFill="1" applyBorder="1" applyAlignment="1">
      <alignment horizontal="right" vertical="center" wrapText="1"/>
    </xf>
    <xf numFmtId="164" fontId="53" fillId="0" borderId="1" xfId="0" applyNumberFormat="1" applyFont="1" applyBorder="1" applyAlignment="1">
      <alignment horizontal="right" vertical="top" wrapText="1"/>
    </xf>
    <xf numFmtId="164" fontId="36" fillId="0" borderId="1" xfId="0" applyNumberFormat="1" applyFont="1" applyBorder="1" applyAlignment="1">
      <alignment horizontal="center" vertical="center" wrapText="1"/>
    </xf>
    <xf numFmtId="164" fontId="48" fillId="0" borderId="1" xfId="0" applyNumberFormat="1" applyFont="1" applyBorder="1" applyAlignment="1">
      <alignment horizontal="center"/>
    </xf>
    <xf numFmtId="164" fontId="0" fillId="0" borderId="1" xfId="0" applyNumberFormat="1" applyBorder="1" applyAlignment="1">
      <alignment horizontal="center"/>
    </xf>
    <xf numFmtId="164" fontId="7" fillId="7" borderId="1" xfId="0" applyNumberFormat="1" applyFont="1" applyFill="1" applyBorder="1" applyAlignment="1">
      <alignment horizontal="center" vertical="center" wrapText="1"/>
    </xf>
    <xf numFmtId="0" fontId="58" fillId="0" borderId="0" xfId="0" applyFont="1"/>
    <xf numFmtId="164" fontId="36" fillId="0" borderId="1" xfId="0" applyNumberFormat="1" applyFont="1" applyBorder="1" applyAlignment="1">
      <alignment horizontal="center" vertical="center" wrapText="1"/>
    </xf>
    <xf numFmtId="0" fontId="7" fillId="4" borderId="2" xfId="0" applyFont="1" applyFill="1" applyBorder="1" applyAlignment="1">
      <alignment horizontal="left" vertical="center" wrapText="1"/>
    </xf>
    <xf numFmtId="0" fontId="0" fillId="0" borderId="1" xfId="0" applyBorder="1" applyAlignment="1">
      <alignment horizontal="center"/>
    </xf>
    <xf numFmtId="0" fontId="0" fillId="0" borderId="2" xfId="0" applyBorder="1" applyAlignment="1">
      <alignment horizontal="center"/>
    </xf>
    <xf numFmtId="0" fontId="45" fillId="0" borderId="0" xfId="0" applyFont="1"/>
    <xf numFmtId="0" fontId="45" fillId="0" borderId="1" xfId="0" applyFont="1" applyBorder="1" applyAlignment="1">
      <alignment horizontal="center"/>
    </xf>
    <xf numFmtId="164" fontId="45" fillId="0" borderId="1" xfId="0" applyNumberFormat="1" applyFont="1" applyBorder="1"/>
    <xf numFmtId="164" fontId="45" fillId="0" borderId="1" xfId="0" applyNumberFormat="1" applyFont="1" applyBorder="1" applyAlignment="1">
      <alignment horizontal="center"/>
    </xf>
    <xf numFmtId="0" fontId="0" fillId="0" borderId="2" xfId="0" applyBorder="1" applyAlignment="1">
      <alignment horizontal="center"/>
    </xf>
    <xf numFmtId="0" fontId="0" fillId="0" borderId="1" xfId="0" applyBorder="1" applyAlignment="1">
      <alignment horizontal="center"/>
    </xf>
    <xf numFmtId="164" fontId="36" fillId="0" borderId="1" xfId="0" applyNumberFormat="1" applyFont="1" applyBorder="1" applyAlignment="1">
      <alignment horizontal="center" vertical="center" wrapText="1"/>
    </xf>
    <xf numFmtId="0" fontId="7" fillId="4" borderId="2" xfId="0" applyFont="1" applyFill="1" applyBorder="1" applyAlignment="1">
      <alignment horizontal="left" vertical="center" wrapText="1"/>
    </xf>
    <xf numFmtId="0" fontId="0" fillId="0" borderId="1" xfId="0" applyBorder="1" applyAlignment="1">
      <alignment horizontal="center"/>
    </xf>
    <xf numFmtId="0" fontId="0" fillId="0" borderId="1" xfId="0" applyBorder="1" applyAlignment="1">
      <alignment horizontal="center"/>
    </xf>
    <xf numFmtId="164" fontId="36" fillId="0" borderId="1" xfId="0" applyNumberFormat="1"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xf>
    <xf numFmtId="0" fontId="0" fillId="0" borderId="1" xfId="0" applyBorder="1" applyAlignment="1">
      <alignment horizontal="center"/>
    </xf>
    <xf numFmtId="0" fontId="7" fillId="4" borderId="2" xfId="0" applyFont="1" applyFill="1" applyBorder="1" applyAlignment="1">
      <alignment horizontal="left" vertical="center" wrapText="1"/>
    </xf>
    <xf numFmtId="0" fontId="0" fillId="0" borderId="2" xfId="0" applyBorder="1" applyAlignment="1">
      <alignment horizontal="center"/>
    </xf>
    <xf numFmtId="164" fontId="36" fillId="0" borderId="6" xfId="0" applyNumberFormat="1" applyFont="1" applyBorder="1" applyAlignment="1">
      <alignment vertical="center" wrapText="1"/>
    </xf>
    <xf numFmtId="164" fontId="36" fillId="0" borderId="12" xfId="0" applyNumberFormat="1" applyFont="1" applyBorder="1" applyAlignment="1">
      <alignment vertical="center" wrapText="1"/>
    </xf>
    <xf numFmtId="0" fontId="36" fillId="0" borderId="12" xfId="0" applyFont="1" applyBorder="1" applyAlignment="1">
      <alignment horizontal="center" vertical="center" wrapText="1"/>
    </xf>
    <xf numFmtId="0" fontId="36" fillId="0" borderId="1" xfId="0" applyFont="1" applyBorder="1" applyAlignment="1">
      <alignment vertical="center" wrapText="1"/>
    </xf>
    <xf numFmtId="49" fontId="36" fillId="0" borderId="6" xfId="0" applyNumberFormat="1" applyFont="1" applyBorder="1" applyAlignment="1">
      <alignment horizontal="center" vertical="center" wrapText="1"/>
    </xf>
    <xf numFmtId="49" fontId="36" fillId="0" borderId="12" xfId="0" applyNumberFormat="1" applyFont="1" applyBorder="1" applyAlignment="1">
      <alignment horizontal="center" vertical="center" wrapText="1"/>
    </xf>
    <xf numFmtId="164" fontId="36" fillId="0" borderId="6" xfId="0" applyNumberFormat="1" applyFont="1" applyBorder="1" applyAlignment="1">
      <alignment horizontal="center" vertical="center" wrapText="1"/>
    </xf>
    <xf numFmtId="164" fontId="36" fillId="0" borderId="12" xfId="0" applyNumberFormat="1" applyFont="1" applyBorder="1" applyAlignment="1">
      <alignment horizontal="center" vertical="center" wrapText="1"/>
    </xf>
    <xf numFmtId="0" fontId="31" fillId="0" borderId="0" xfId="0" applyFont="1" applyBorder="1" applyAlignment="1">
      <alignment horizontal="center" vertical="center" wrapText="1"/>
    </xf>
    <xf numFmtId="0" fontId="0" fillId="0" borderId="1" xfId="0" applyBorder="1" applyAlignment="1">
      <alignment horizontal="center"/>
    </xf>
    <xf numFmtId="0" fontId="0" fillId="0" borderId="0" xfId="0" applyAlignment="1">
      <alignment horizontal="center"/>
    </xf>
    <xf numFmtId="49" fontId="36" fillId="0" borderId="1" xfId="0" applyNumberFormat="1" applyFont="1" applyBorder="1" applyAlignment="1">
      <alignment vertical="center" wrapText="1"/>
    </xf>
    <xf numFmtId="164" fontId="36" fillId="0" borderId="1" xfId="0" applyNumberFormat="1" applyFont="1" applyBorder="1" applyAlignment="1">
      <alignment horizontal="center" vertical="center" wrapText="1"/>
    </xf>
    <xf numFmtId="0" fontId="36" fillId="0" borderId="1" xfId="0" applyFont="1" applyBorder="1" applyAlignment="1">
      <alignment horizontal="center" vertical="center" wrapText="1"/>
    </xf>
    <xf numFmtId="0" fontId="51" fillId="2" borderId="1" xfId="0" applyFont="1" applyFill="1" applyBorder="1" applyAlignment="1">
      <alignment horizontal="center" vertical="center" wrapText="1"/>
    </xf>
    <xf numFmtId="0" fontId="41" fillId="0" borderId="0" xfId="0" applyFont="1" applyBorder="1" applyAlignment="1">
      <alignment horizontal="center" vertical="center" wrapText="1"/>
    </xf>
    <xf numFmtId="0" fontId="60" fillId="0" borderId="12" xfId="0" applyFont="1" applyBorder="1" applyAlignment="1">
      <alignment horizontal="center" vertical="center" wrapText="1"/>
    </xf>
    <xf numFmtId="164" fontId="36" fillId="8" borderId="12" xfId="0" applyNumberFormat="1" applyFont="1" applyFill="1" applyBorder="1" applyAlignment="1">
      <alignment vertical="center" wrapText="1"/>
    </xf>
    <xf numFmtId="164" fontId="36" fillId="8" borderId="1" xfId="0" applyNumberFormat="1" applyFont="1" applyFill="1" applyBorder="1" applyAlignment="1">
      <alignment vertical="center" wrapText="1"/>
    </xf>
    <xf numFmtId="0" fontId="36" fillId="0" borderId="1" xfId="0" applyFont="1" applyBorder="1" applyAlignment="1">
      <alignment horizontal="center" vertical="center" wrapText="1"/>
    </xf>
    <xf numFmtId="0" fontId="0" fillId="0" borderId="1" xfId="0" applyBorder="1" applyAlignment="1">
      <alignment horizontal="center"/>
    </xf>
    <xf numFmtId="0" fontId="7" fillId="4" borderId="2" xfId="0" applyFont="1" applyFill="1" applyBorder="1" applyAlignment="1">
      <alignment horizontal="left" vertical="center" wrapText="1"/>
    </xf>
    <xf numFmtId="0" fontId="0" fillId="0" borderId="2" xfId="0" applyBorder="1" applyAlignment="1">
      <alignment horizontal="center"/>
    </xf>
    <xf numFmtId="0" fontId="0" fillId="0" borderId="1" xfId="0" applyBorder="1" applyAlignment="1">
      <alignment horizontal="center"/>
    </xf>
    <xf numFmtId="0" fontId="36" fillId="0" borderId="1" xfId="0" applyFont="1" applyBorder="1" applyAlignment="1">
      <alignment horizontal="center" vertical="center" wrapText="1"/>
    </xf>
    <xf numFmtId="164" fontId="36" fillId="0" borderId="1" xfId="0" applyNumberFormat="1" applyFont="1" applyBorder="1" applyAlignment="1">
      <alignment horizontal="center" vertical="center" wrapText="1"/>
    </xf>
    <xf numFmtId="0" fontId="61" fillId="0" borderId="3" xfId="0" applyFont="1" applyBorder="1" applyAlignment="1">
      <alignment horizontal="left" vertical="top" wrapText="1"/>
    </xf>
    <xf numFmtId="0" fontId="61" fillId="0" borderId="1" xfId="0" applyFont="1" applyBorder="1" applyAlignment="1">
      <alignment horizontal="center" vertical="top" wrapText="1"/>
    </xf>
    <xf numFmtId="0" fontId="63" fillId="0" borderId="1" xfId="0" applyFont="1" applyBorder="1" applyAlignment="1">
      <alignment horizontal="center"/>
    </xf>
    <xf numFmtId="0" fontId="64" fillId="0" borderId="1" xfId="0" applyFont="1" applyBorder="1" applyAlignment="1">
      <alignment horizontal="center" vertical="center" wrapText="1"/>
    </xf>
    <xf numFmtId="164" fontId="63" fillId="0" borderId="1" xfId="0" applyNumberFormat="1" applyFont="1" applyBorder="1"/>
    <xf numFmtId="164" fontId="63" fillId="0" borderId="1" xfId="0" applyNumberFormat="1" applyFont="1" applyBorder="1" applyAlignment="1">
      <alignment horizontal="center"/>
    </xf>
    <xf numFmtId="0" fontId="63" fillId="0" borderId="0" xfId="0" applyFont="1"/>
    <xf numFmtId="164" fontId="0" fillId="0" borderId="0" xfId="0" applyNumberFormat="1" applyAlignment="1">
      <alignment horizontal="center"/>
    </xf>
    <xf numFmtId="0" fontId="65" fillId="0" borderId="0" xfId="0" applyFont="1" applyAlignment="1">
      <alignment horizontal="center"/>
    </xf>
    <xf numFmtId="0" fontId="36" fillId="0" borderId="1" xfId="0" applyFont="1" applyBorder="1" applyAlignment="1">
      <alignment vertical="center" wrapText="1"/>
    </xf>
    <xf numFmtId="164" fontId="36" fillId="8" borderId="12" xfId="0" applyNumberFormat="1" applyFont="1" applyFill="1" applyBorder="1" applyAlignment="1">
      <alignment horizontal="right" vertical="center" wrapText="1"/>
    </xf>
    <xf numFmtId="0" fontId="36" fillId="0" borderId="1" xfId="0" applyFont="1" applyBorder="1" applyAlignment="1">
      <alignment horizontal="center" vertical="center" wrapText="1"/>
    </xf>
    <xf numFmtId="0" fontId="0" fillId="0" borderId="1" xfId="0" applyBorder="1" applyAlignment="1">
      <alignment horizontal="center"/>
    </xf>
    <xf numFmtId="164" fontId="36" fillId="0" borderId="1" xfId="0" applyNumberFormat="1" applyFont="1" applyBorder="1" applyAlignment="1">
      <alignment horizontal="center" vertical="center" wrapText="1"/>
    </xf>
    <xf numFmtId="0" fontId="66" fillId="0" borderId="1" xfId="0" applyFont="1" applyBorder="1" applyAlignment="1">
      <alignment horizontal="center"/>
    </xf>
    <xf numFmtId="0" fontId="67" fillId="0" borderId="1" xfId="0" applyFont="1" applyBorder="1" applyAlignment="1">
      <alignment horizontal="center" vertical="center" wrapText="1"/>
    </xf>
    <xf numFmtId="164" fontId="66" fillId="0" borderId="1" xfId="0" applyNumberFormat="1" applyFont="1" applyBorder="1"/>
    <xf numFmtId="164" fontId="66" fillId="0" borderId="1" xfId="0" applyNumberFormat="1" applyFont="1" applyBorder="1" applyAlignment="1">
      <alignment horizontal="center"/>
    </xf>
    <xf numFmtId="0" fontId="59" fillId="0" borderId="1" xfId="0" applyFont="1" applyBorder="1"/>
    <xf numFmtId="0" fontId="36" fillId="0" borderId="1" xfId="0" applyFont="1" applyBorder="1" applyAlignment="1">
      <alignment horizontal="center" vertical="center" wrapText="1"/>
    </xf>
    <xf numFmtId="0" fontId="0" fillId="0" borderId="1" xfId="0" applyBorder="1" applyAlignment="1">
      <alignment horizontal="center"/>
    </xf>
    <xf numFmtId="0" fontId="36" fillId="0" borderId="1" xfId="0" applyFont="1" applyBorder="1" applyAlignment="1">
      <alignment horizontal="center" vertical="center" wrapText="1"/>
    </xf>
    <xf numFmtId="0" fontId="0" fillId="0" borderId="1" xfId="0" applyBorder="1" applyAlignment="1">
      <alignment horizontal="center"/>
    </xf>
    <xf numFmtId="164" fontId="36" fillId="0" borderId="1" xfId="0" applyNumberFormat="1" applyFont="1" applyBorder="1" applyAlignment="1">
      <alignment horizontal="center" vertical="center" wrapText="1"/>
    </xf>
    <xf numFmtId="0" fontId="36" fillId="0" borderId="8" xfId="0" applyFont="1" applyBorder="1" applyAlignment="1">
      <alignment horizontal="center" vertical="center" wrapText="1"/>
    </xf>
    <xf numFmtId="0" fontId="36" fillId="0" borderId="5" xfId="0" applyFont="1" applyBorder="1" applyAlignment="1">
      <alignment horizontal="center" vertical="center" wrapText="1"/>
    </xf>
    <xf numFmtId="164" fontId="36" fillId="0" borderId="6" xfId="0" applyNumberFormat="1" applyFont="1" applyBorder="1" applyAlignment="1">
      <alignment horizontal="center" vertical="center" wrapText="1"/>
    </xf>
    <xf numFmtId="164" fontId="36" fillId="0" borderId="6" xfId="0" applyNumberFormat="1" applyFont="1" applyBorder="1" applyAlignment="1">
      <alignment vertical="center" wrapText="1"/>
    </xf>
    <xf numFmtId="0" fontId="36" fillId="0" borderId="6" xfId="0" applyFont="1" applyBorder="1" applyAlignment="1">
      <alignment horizontal="center" vertical="center" wrapText="1"/>
    </xf>
    <xf numFmtId="0" fontId="36" fillId="0" borderId="1" xfId="0" applyFont="1" applyBorder="1" applyAlignment="1">
      <alignment horizontal="center" vertical="center" wrapText="1"/>
    </xf>
    <xf numFmtId="164" fontId="36" fillId="0" borderId="1" xfId="0" applyNumberFormat="1" applyFont="1" applyBorder="1" applyAlignment="1">
      <alignment horizontal="center" vertical="center" wrapText="1"/>
    </xf>
    <xf numFmtId="0" fontId="0" fillId="0" borderId="1" xfId="0" applyBorder="1" applyAlignment="1">
      <alignment horizontal="center"/>
    </xf>
    <xf numFmtId="0" fontId="36" fillId="0" borderId="1" xfId="0" applyFont="1" applyBorder="1" applyAlignment="1">
      <alignment horizontal="center" vertical="center" wrapText="1"/>
    </xf>
    <xf numFmtId="0" fontId="0" fillId="0" borderId="1" xfId="0" applyBorder="1" applyAlignment="1">
      <alignment horizontal="center"/>
    </xf>
    <xf numFmtId="164" fontId="36" fillId="0" borderId="1" xfId="0" applyNumberFormat="1" applyFont="1" applyBorder="1" applyAlignment="1">
      <alignment horizontal="center" vertical="center" wrapText="1"/>
    </xf>
    <xf numFmtId="164" fontId="39" fillId="0" borderId="6" xfId="0" applyNumberFormat="1" applyFont="1" applyBorder="1" applyAlignment="1">
      <alignment horizontal="center" vertical="center" wrapText="1"/>
    </xf>
    <xf numFmtId="0" fontId="68" fillId="0" borderId="0" xfId="0" applyFont="1"/>
    <xf numFmtId="0" fontId="69" fillId="0" borderId="3" xfId="0" applyFont="1" applyBorder="1" applyAlignment="1">
      <alignment horizontal="left" vertical="top" wrapText="1"/>
    </xf>
    <xf numFmtId="0" fontId="69" fillId="0" borderId="1" xfId="0" applyFont="1" applyBorder="1" applyAlignment="1">
      <alignment horizontal="center" vertical="top" wrapText="1"/>
    </xf>
    <xf numFmtId="0" fontId="68" fillId="0" borderId="1" xfId="0" applyFont="1" applyBorder="1" applyAlignment="1">
      <alignment horizontal="center"/>
    </xf>
    <xf numFmtId="0" fontId="70" fillId="0" borderId="1" xfId="0" applyFont="1" applyBorder="1" applyAlignment="1">
      <alignment horizontal="center" vertical="center" wrapText="1"/>
    </xf>
    <xf numFmtId="164" fontId="68" fillId="0" borderId="1" xfId="0" applyNumberFormat="1" applyFont="1" applyBorder="1"/>
    <xf numFmtId="164" fontId="68" fillId="0" borderId="1" xfId="0" applyNumberFormat="1" applyFont="1" applyBorder="1" applyAlignment="1">
      <alignment horizontal="center"/>
    </xf>
    <xf numFmtId="164" fontId="8" fillId="2" borderId="0" xfId="2" applyNumberFormat="1" applyFont="1" applyAlignment="1">
      <alignment horizontal="center"/>
    </xf>
    <xf numFmtId="0" fontId="71" fillId="0" borderId="3" xfId="0" applyFont="1" applyBorder="1" applyAlignment="1">
      <alignment horizontal="left" vertical="top" wrapText="1"/>
    </xf>
    <xf numFmtId="0" fontId="71" fillId="0" borderId="1" xfId="0" applyFont="1" applyBorder="1" applyAlignment="1">
      <alignment horizontal="center" vertical="top" wrapText="1"/>
    </xf>
    <xf numFmtId="0" fontId="73" fillId="0" borderId="1" xfId="0" applyFont="1" applyBorder="1" applyAlignment="1">
      <alignment horizontal="center"/>
    </xf>
    <xf numFmtId="0" fontId="74" fillId="0" borderId="1" xfId="0" applyFont="1" applyBorder="1" applyAlignment="1">
      <alignment horizontal="center" vertical="center" wrapText="1"/>
    </xf>
    <xf numFmtId="164" fontId="73" fillId="0" borderId="1" xfId="0" applyNumberFormat="1" applyFont="1" applyBorder="1"/>
    <xf numFmtId="164" fontId="73" fillId="0" borderId="1" xfId="0" applyNumberFormat="1" applyFont="1" applyBorder="1" applyAlignment="1">
      <alignment horizontal="center"/>
    </xf>
    <xf numFmtId="0" fontId="73" fillId="0" borderId="0" xfId="0" applyFont="1"/>
    <xf numFmtId="0" fontId="36" fillId="0" borderId="1" xfId="0" applyFont="1" applyBorder="1" applyAlignment="1">
      <alignment horizontal="center" vertical="center" wrapText="1"/>
    </xf>
    <xf numFmtId="0" fontId="0" fillId="0" borderId="1" xfId="0" applyBorder="1" applyAlignment="1">
      <alignment horizontal="center"/>
    </xf>
    <xf numFmtId="164" fontId="36" fillId="0" borderId="1" xfId="0" applyNumberFormat="1" applyFont="1" applyBorder="1" applyAlignment="1">
      <alignment horizontal="center" vertical="center" wrapText="1"/>
    </xf>
    <xf numFmtId="0" fontId="36" fillId="0" borderId="1" xfId="0" applyFont="1" applyBorder="1" applyAlignment="1">
      <alignment horizontal="center" vertical="center" wrapText="1"/>
    </xf>
    <xf numFmtId="0" fontId="0" fillId="0" borderId="1" xfId="0" applyBorder="1" applyAlignment="1">
      <alignment horizontal="center"/>
    </xf>
    <xf numFmtId="164" fontId="36" fillId="0" borderId="1" xfId="0" applyNumberFormat="1" applyFont="1" applyBorder="1" applyAlignment="1">
      <alignment horizontal="center" vertical="center" wrapText="1"/>
    </xf>
    <xf numFmtId="0" fontId="36" fillId="0" borderId="1" xfId="0" applyFont="1" applyBorder="1" applyAlignment="1">
      <alignment horizontal="center" vertical="center" wrapText="1"/>
    </xf>
    <xf numFmtId="0" fontId="0" fillId="0" borderId="1" xfId="0" applyBorder="1" applyAlignment="1">
      <alignment horizontal="center"/>
    </xf>
    <xf numFmtId="164" fontId="0" fillId="0" borderId="1" xfId="0" applyNumberFormat="1" applyFont="1" applyBorder="1"/>
    <xf numFmtId="164" fontId="36" fillId="0" borderId="1" xfId="0" applyNumberFormat="1" applyFont="1" applyBorder="1" applyAlignment="1">
      <alignment horizontal="center" vertical="center" wrapText="1"/>
    </xf>
    <xf numFmtId="0" fontId="5" fillId="2" borderId="0" xfId="2" applyFont="1" applyAlignment="1">
      <alignment horizontal="center" wrapText="1"/>
    </xf>
    <xf numFmtId="0" fontId="9" fillId="2" borderId="0" xfId="2" applyFont="1" applyAlignment="1">
      <alignment horizontal="left"/>
    </xf>
    <xf numFmtId="0" fontId="8" fillId="2" borderId="0" xfId="2" applyFont="1" applyAlignment="1">
      <alignment horizontal="center"/>
    </xf>
    <xf numFmtId="0" fontId="8" fillId="2" borderId="0" xfId="2" applyFont="1" applyAlignment="1">
      <alignment horizontal="left"/>
    </xf>
    <xf numFmtId="0" fontId="10" fillId="2" borderId="1" xfId="2" applyNumberFormat="1" applyFont="1" applyBorder="1" applyAlignment="1">
      <alignment horizontal="center" vertical="center" wrapText="1"/>
    </xf>
    <xf numFmtId="0" fontId="10" fillId="2" borderId="3" xfId="2" applyNumberFormat="1" applyFont="1" applyBorder="1" applyAlignment="1">
      <alignment horizontal="center" vertical="center" wrapText="1"/>
    </xf>
    <xf numFmtId="0" fontId="10" fillId="2" borderId="4" xfId="2" applyNumberFormat="1" applyFont="1" applyBorder="1" applyAlignment="1">
      <alignment horizontal="center" vertical="center" wrapText="1"/>
    </xf>
    <xf numFmtId="49" fontId="6" fillId="2" borderId="1" xfId="2" applyNumberFormat="1" applyFont="1" applyBorder="1" applyAlignment="1">
      <alignment horizontal="center" vertical="center"/>
    </xf>
    <xf numFmtId="0" fontId="8" fillId="2" borderId="0" xfId="2" applyFont="1" applyAlignment="1">
      <alignment horizontal="left" vertical="center" wrapText="1"/>
    </xf>
    <xf numFmtId="0" fontId="6" fillId="2" borderId="5" xfId="2" applyNumberFormat="1" applyFont="1" applyBorder="1" applyAlignment="1">
      <alignment horizontal="center" vertical="center" wrapText="1"/>
    </xf>
    <xf numFmtId="0" fontId="8" fillId="2" borderId="1" xfId="2" applyFont="1" applyBorder="1" applyAlignment="1">
      <alignment horizontal="center"/>
    </xf>
    <xf numFmtId="164" fontId="12" fillId="2" borderId="1" xfId="2" applyNumberFormat="1" applyFont="1" applyBorder="1" applyAlignment="1">
      <alignment horizontal="center" vertical="center"/>
    </xf>
    <xf numFmtId="0" fontId="6" fillId="2" borderId="1" xfId="2" applyNumberFormat="1" applyFont="1" applyBorder="1" applyAlignment="1">
      <alignment horizontal="center" vertical="center" wrapText="1"/>
    </xf>
    <xf numFmtId="164" fontId="6" fillId="2" borderId="1" xfId="2" applyNumberFormat="1" applyFont="1" applyBorder="1" applyAlignment="1">
      <alignment horizontal="center" vertical="center"/>
    </xf>
    <xf numFmtId="0" fontId="12" fillId="2" borderId="0" xfId="2" applyNumberFormat="1" applyFont="1" applyBorder="1" applyAlignment="1">
      <alignment horizontal="center" vertical="center"/>
    </xf>
    <xf numFmtId="0" fontId="23" fillId="2" borderId="1" xfId="2" applyNumberFormat="1" applyFont="1" applyBorder="1" applyAlignment="1">
      <alignment horizontal="center" vertical="center" wrapText="1"/>
    </xf>
    <xf numFmtId="0" fontId="6" fillId="2" borderId="3" xfId="2" applyNumberFormat="1" applyFont="1" applyBorder="1" applyAlignment="1">
      <alignment horizontal="center" vertical="center"/>
    </xf>
    <xf numFmtId="0" fontId="6" fillId="2" borderId="5" xfId="2" applyNumberFormat="1" applyFont="1" applyBorder="1" applyAlignment="1">
      <alignment horizontal="center" vertical="center"/>
    </xf>
    <xf numFmtId="0" fontId="8" fillId="2" borderId="0" xfId="2" applyFont="1" applyAlignment="1">
      <alignment horizontal="left" wrapText="1"/>
    </xf>
    <xf numFmtId="164" fontId="12" fillId="2" borderId="2" xfId="2" applyNumberFormat="1" applyFont="1" applyBorder="1" applyAlignment="1">
      <alignment vertical="center"/>
    </xf>
    <xf numFmtId="164" fontId="36" fillId="0" borderId="6" xfId="0" applyNumberFormat="1" applyFont="1" applyBorder="1" applyAlignment="1">
      <alignment vertical="center" wrapText="1"/>
    </xf>
    <xf numFmtId="0" fontId="36" fillId="0" borderId="6" xfId="0" applyFont="1" applyBorder="1" applyAlignment="1">
      <alignment horizontal="center" vertical="center" wrapText="1"/>
    </xf>
    <xf numFmtId="0" fontId="36" fillId="0" borderId="1" xfId="0" applyFont="1" applyBorder="1" applyAlignment="1">
      <alignment vertical="center" wrapText="1"/>
    </xf>
    <xf numFmtId="0" fontId="36" fillId="0" borderId="1" xfId="0" applyFont="1" applyBorder="1" applyAlignment="1">
      <alignment horizontal="center" vertical="center" wrapText="1"/>
    </xf>
    <xf numFmtId="0" fontId="38" fillId="0" borderId="0" xfId="0" applyFont="1" applyBorder="1" applyAlignment="1">
      <alignment horizontal="center" vertical="center"/>
    </xf>
    <xf numFmtId="0" fontId="38" fillId="0" borderId="0" xfId="0" applyFont="1" applyAlignment="1">
      <alignment horizontal="center" vertical="center"/>
    </xf>
    <xf numFmtId="0" fontId="36" fillId="0" borderId="8" xfId="0" applyFont="1" applyBorder="1" applyAlignment="1">
      <alignment horizontal="center" vertical="center" wrapText="1"/>
    </xf>
    <xf numFmtId="0" fontId="0" fillId="0" borderId="0" xfId="0" applyAlignment="1">
      <alignment horizontal="center"/>
    </xf>
    <xf numFmtId="49" fontId="36" fillId="0" borderId="5" xfId="0" applyNumberFormat="1" applyFont="1" applyBorder="1" applyAlignment="1">
      <alignment horizontal="center" vertical="center" wrapText="1"/>
    </xf>
    <xf numFmtId="0" fontId="6" fillId="2" borderId="5" xfId="2" applyNumberFormat="1" applyFont="1" applyBorder="1" applyAlignment="1">
      <alignment horizontal="center" vertical="center" wrapText="1"/>
    </xf>
    <xf numFmtId="0" fontId="10" fillId="2" borderId="1" xfId="2" applyNumberFormat="1" applyFont="1" applyBorder="1" applyAlignment="1">
      <alignment horizontal="center" vertical="center" wrapText="1"/>
    </xf>
    <xf numFmtId="0" fontId="6" fillId="2" borderId="1" xfId="2" applyNumberFormat="1" applyFont="1" applyBorder="1" applyAlignment="1">
      <alignment horizontal="center" vertical="center" wrapText="1"/>
    </xf>
    <xf numFmtId="0" fontId="6" fillId="2" borderId="5" xfId="2" applyNumberFormat="1" applyFont="1" applyBorder="1" applyAlignment="1">
      <alignment horizontal="center" vertical="center"/>
    </xf>
    <xf numFmtId="164" fontId="36" fillId="8" borderId="6" xfId="0" applyNumberFormat="1" applyFont="1" applyFill="1" applyBorder="1" applyAlignment="1">
      <alignment horizontal="center" vertical="center" wrapText="1"/>
    </xf>
    <xf numFmtId="164" fontId="36" fillId="8" borderId="12" xfId="0" applyNumberFormat="1" applyFont="1" applyFill="1" applyBorder="1" applyAlignment="1">
      <alignment horizontal="center" vertical="center" wrapText="1"/>
    </xf>
    <xf numFmtId="0" fontId="36" fillId="0" borderId="6" xfId="0" applyFont="1" applyBorder="1" applyAlignment="1">
      <alignment horizontal="center" vertical="center" wrapText="1"/>
    </xf>
    <xf numFmtId="0" fontId="36" fillId="0" borderId="12" xfId="0" applyFont="1" applyBorder="1" applyAlignment="1">
      <alignment horizontal="center" vertical="center" wrapText="1"/>
    </xf>
    <xf numFmtId="0" fontId="45" fillId="0" borderId="3" xfId="1" applyFont="1" applyBorder="1" applyAlignment="1">
      <alignment horizontal="left" vertical="center" wrapText="1"/>
    </xf>
    <xf numFmtId="0" fontId="45" fillId="0" borderId="5" xfId="1" applyFont="1" applyBorder="1" applyAlignment="1">
      <alignment horizontal="left" vertical="center" wrapText="1"/>
    </xf>
    <xf numFmtId="0" fontId="12" fillId="0" borderId="3" xfId="0" applyFont="1" applyBorder="1" applyAlignment="1">
      <alignment horizontal="justify" vertical="center" wrapText="1"/>
    </xf>
    <xf numFmtId="0" fontId="12" fillId="0" borderId="5" xfId="0" applyFont="1" applyBorder="1" applyAlignment="1">
      <alignment horizontal="justify" vertical="center" wrapText="1"/>
    </xf>
    <xf numFmtId="164" fontId="36" fillId="0" borderId="6" xfId="0" applyNumberFormat="1" applyFont="1" applyBorder="1" applyAlignment="1">
      <alignment vertical="center" wrapText="1"/>
    </xf>
    <xf numFmtId="164" fontId="36" fillId="0" borderId="12" xfId="0" applyNumberFormat="1" applyFont="1" applyBorder="1" applyAlignment="1">
      <alignment vertical="center" wrapText="1"/>
    </xf>
    <xf numFmtId="0" fontId="36" fillId="0" borderId="1" xfId="0" applyFont="1" applyBorder="1" applyAlignment="1">
      <alignment horizontal="center" vertical="center" wrapText="1"/>
    </xf>
    <xf numFmtId="0" fontId="7" fillId="4" borderId="9" xfId="0" applyFont="1" applyFill="1" applyBorder="1" applyAlignment="1">
      <alignment horizontal="left" vertical="center" wrapText="1"/>
    </xf>
    <xf numFmtId="0" fontId="7" fillId="4" borderId="2" xfId="0" applyFont="1" applyFill="1" applyBorder="1" applyAlignment="1">
      <alignment horizontal="left" vertical="center" wrapText="1"/>
    </xf>
    <xf numFmtId="49" fontId="36" fillId="0" borderId="1" xfId="0" applyNumberFormat="1" applyFont="1" applyBorder="1" applyAlignment="1">
      <alignment horizontal="center" vertical="center" wrapText="1"/>
    </xf>
    <xf numFmtId="49" fontId="36" fillId="0" borderId="6" xfId="0" applyNumberFormat="1" applyFont="1" applyBorder="1" applyAlignment="1">
      <alignment horizontal="center" vertical="center" wrapText="1"/>
    </xf>
    <xf numFmtId="49" fontId="36" fillId="0" borderId="11" xfId="0" applyNumberFormat="1" applyFont="1" applyBorder="1" applyAlignment="1">
      <alignment horizontal="center" vertical="center" wrapText="1"/>
    </xf>
    <xf numFmtId="49" fontId="36" fillId="0" borderId="12" xfId="0" applyNumberFormat="1" applyFont="1" applyBorder="1" applyAlignment="1">
      <alignment horizontal="center" vertical="center" wrapText="1"/>
    </xf>
    <xf numFmtId="164" fontId="36" fillId="0" borderId="6" xfId="0" applyNumberFormat="1" applyFont="1" applyBorder="1" applyAlignment="1">
      <alignment horizontal="center" vertical="center" wrapText="1"/>
    </xf>
    <xf numFmtId="164" fontId="36" fillId="0" borderId="12" xfId="0" applyNumberFormat="1" applyFont="1" applyBorder="1" applyAlignment="1">
      <alignment horizontal="center" vertical="center" wrapText="1"/>
    </xf>
    <xf numFmtId="0" fontId="50" fillId="0" borderId="1" xfId="1" applyFont="1" applyBorder="1" applyAlignment="1">
      <alignment horizontal="center" vertical="center" wrapText="1"/>
    </xf>
    <xf numFmtId="0" fontId="36" fillId="0" borderId="3" xfId="0" applyFont="1" applyBorder="1" applyAlignment="1">
      <alignment horizontal="justify" vertical="center" wrapText="1"/>
    </xf>
    <xf numFmtId="0" fontId="36" fillId="0" borderId="5" xfId="0" applyFont="1" applyBorder="1" applyAlignment="1">
      <alignment horizontal="justify" vertical="center" wrapText="1"/>
    </xf>
    <xf numFmtId="0" fontId="45" fillId="0" borderId="3" xfId="1" applyFont="1" applyBorder="1" applyAlignment="1">
      <alignment horizontal="justify" vertical="center" wrapText="1"/>
    </xf>
    <xf numFmtId="0" fontId="45" fillId="0" borderId="5" xfId="1" applyFont="1" applyBorder="1" applyAlignment="1">
      <alignment horizontal="justify" vertical="center" wrapText="1"/>
    </xf>
    <xf numFmtId="0" fontId="41" fillId="0" borderId="1" xfId="0" applyFont="1" applyBorder="1" applyAlignment="1">
      <alignment horizontal="center" vertical="center" wrapText="1"/>
    </xf>
    <xf numFmtId="0" fontId="36" fillId="0" borderId="2" xfId="0" applyFont="1" applyBorder="1" applyAlignment="1">
      <alignment horizontal="center" vertical="center"/>
    </xf>
    <xf numFmtId="0" fontId="38" fillId="0" borderId="0" xfId="0" applyFont="1" applyBorder="1" applyAlignment="1">
      <alignment horizontal="center" vertical="center"/>
    </xf>
    <xf numFmtId="0" fontId="38" fillId="0" borderId="4" xfId="0" applyFont="1" applyBorder="1" applyAlignment="1">
      <alignment horizontal="center" vertical="center"/>
    </xf>
    <xf numFmtId="0" fontId="38" fillId="0" borderId="0" xfId="0" applyFont="1" applyAlignment="1">
      <alignment horizontal="center" vertical="center"/>
    </xf>
    <xf numFmtId="0" fontId="0" fillId="0" borderId="2" xfId="0" applyBorder="1" applyAlignment="1">
      <alignment horizontal="center"/>
    </xf>
    <xf numFmtId="0" fontId="35" fillId="0" borderId="0" xfId="0" applyFont="1" applyAlignment="1">
      <alignment horizontal="center" vertical="center"/>
    </xf>
    <xf numFmtId="0" fontId="50" fillId="0" borderId="6" xfId="1" applyFont="1" applyBorder="1" applyAlignment="1">
      <alignment horizontal="center" vertical="center" wrapText="1"/>
    </xf>
    <xf numFmtId="0" fontId="50" fillId="0" borderId="12" xfId="1" applyFont="1" applyBorder="1" applyAlignment="1">
      <alignment horizontal="center" vertical="center" wrapText="1"/>
    </xf>
    <xf numFmtId="0" fontId="51" fillId="2" borderId="1" xfId="0" applyFont="1" applyFill="1" applyBorder="1" applyAlignment="1">
      <alignment horizontal="center" vertical="center" wrapText="1"/>
    </xf>
    <xf numFmtId="0" fontId="36" fillId="0" borderId="1" xfId="0" applyFont="1" applyBorder="1" applyAlignment="1">
      <alignment vertical="center" wrapText="1"/>
    </xf>
    <xf numFmtId="164" fontId="36" fillId="0" borderId="6" xfId="0" applyNumberFormat="1" applyFont="1" applyFill="1" applyBorder="1" applyAlignment="1">
      <alignment horizontal="center" vertical="center" wrapText="1"/>
    </xf>
    <xf numFmtId="164" fontId="36" fillId="0" borderId="12" xfId="0" applyNumberFormat="1" applyFont="1" applyFill="1" applyBorder="1" applyAlignment="1">
      <alignment horizontal="center" vertical="center" wrapText="1"/>
    </xf>
    <xf numFmtId="0" fontId="36" fillId="0" borderId="9" xfId="0" applyFont="1" applyBorder="1" applyAlignment="1">
      <alignment horizontal="justify" vertical="center" wrapText="1"/>
    </xf>
    <xf numFmtId="0" fontId="36" fillId="0" borderId="2" xfId="0" applyFont="1" applyBorder="1" applyAlignment="1">
      <alignment horizontal="justify" vertical="center" wrapText="1"/>
    </xf>
    <xf numFmtId="0" fontId="36" fillId="0" borderId="10" xfId="0" applyFont="1" applyBorder="1" applyAlignment="1">
      <alignment horizontal="justify" vertical="center" wrapText="1"/>
    </xf>
    <xf numFmtId="0" fontId="36" fillId="0" borderId="4" xfId="0" applyFont="1" applyBorder="1" applyAlignment="1">
      <alignment horizontal="justify" vertical="center" wrapText="1"/>
    </xf>
    <xf numFmtId="0" fontId="36" fillId="0" borderId="7" xfId="0" applyFont="1" applyBorder="1" applyAlignment="1">
      <alignment horizontal="justify" vertical="center" wrapText="1"/>
    </xf>
    <xf numFmtId="0" fontId="36" fillId="0" borderId="13" xfId="0" applyFont="1" applyBorder="1" applyAlignment="1">
      <alignment horizontal="justify" vertical="center" wrapText="1"/>
    </xf>
    <xf numFmtId="0" fontId="36" fillId="0" borderId="8" xfId="0" applyFont="1" applyBorder="1" applyAlignment="1">
      <alignment horizontal="justify" vertical="center" wrapText="1"/>
    </xf>
    <xf numFmtId="0" fontId="12" fillId="0" borderId="15"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14" xfId="0" applyFont="1" applyBorder="1" applyAlignment="1">
      <alignment horizontal="justify" vertical="center" wrapText="1"/>
    </xf>
    <xf numFmtId="0" fontId="36" fillId="0" borderId="15" xfId="0" applyFont="1" applyBorder="1" applyAlignment="1">
      <alignment horizontal="left" vertical="center" wrapText="1"/>
    </xf>
    <xf numFmtId="0" fontId="36" fillId="0" borderId="0" xfId="0" applyFont="1" applyBorder="1" applyAlignment="1">
      <alignment horizontal="left" vertical="center" wrapText="1"/>
    </xf>
    <xf numFmtId="0" fontId="36" fillId="0" borderId="14" xfId="0" applyFont="1" applyBorder="1" applyAlignment="1">
      <alignment horizontal="left" vertical="center" wrapTex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164" fontId="39" fillId="0" borderId="6" xfId="0" applyNumberFormat="1" applyFont="1" applyBorder="1" applyAlignment="1">
      <alignment vertical="center" wrapText="1"/>
    </xf>
    <xf numFmtId="164" fontId="39" fillId="0" borderId="12" xfId="0" applyNumberFormat="1" applyFont="1" applyBorder="1" applyAlignment="1">
      <alignment vertical="center" wrapText="1"/>
    </xf>
    <xf numFmtId="49" fontId="36" fillId="0" borderId="5" xfId="0" applyNumberFormat="1" applyFont="1" applyBorder="1" applyAlignment="1">
      <alignment horizontal="center" vertical="center" wrapText="1"/>
    </xf>
    <xf numFmtId="0" fontId="36" fillId="0" borderId="8" xfId="0" applyFont="1" applyBorder="1" applyAlignment="1">
      <alignment horizontal="center" vertical="center" wrapText="1"/>
    </xf>
    <xf numFmtId="0" fontId="36" fillId="0" borderId="10"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0" xfId="0" applyFont="1" applyAlignment="1">
      <alignment horizontal="center" vertical="center" wrapText="1"/>
    </xf>
    <xf numFmtId="0" fontId="36" fillId="0" borderId="9" xfId="0" applyFont="1" applyBorder="1" applyAlignment="1">
      <alignment horizontal="left" vertical="center" wrapText="1"/>
    </xf>
    <xf numFmtId="0" fontId="36" fillId="0" borderId="2" xfId="0" applyFont="1" applyBorder="1" applyAlignment="1">
      <alignment horizontal="left" vertical="center" wrapText="1"/>
    </xf>
    <xf numFmtId="0" fontId="36" fillId="0" borderId="10" xfId="0" applyFont="1" applyBorder="1" applyAlignment="1">
      <alignment horizontal="left" vertical="center" wrapText="1"/>
    </xf>
    <xf numFmtId="0" fontId="31" fillId="0" borderId="0" xfId="0" applyFont="1" applyAlignment="1">
      <alignment horizontal="center"/>
    </xf>
    <xf numFmtId="0" fontId="36" fillId="0" borderId="1" xfId="0" applyFont="1" applyBorder="1" applyAlignment="1">
      <alignment horizontal="justify" vertical="center" wrapText="1"/>
    </xf>
    <xf numFmtId="0" fontId="36" fillId="0" borderId="7"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12" fillId="0" borderId="1" xfId="0" applyFont="1" applyBorder="1" applyAlignment="1">
      <alignment horizontal="justify" vertical="center" wrapText="1"/>
    </xf>
    <xf numFmtId="0" fontId="45" fillId="0" borderId="1" xfId="1" applyFont="1" applyBorder="1" applyAlignment="1">
      <alignment horizontal="justify" vertical="center" wrapText="1"/>
    </xf>
    <xf numFmtId="0" fontId="30" fillId="0" borderId="0" xfId="0" applyFont="1" applyAlignment="1">
      <alignment horizontal="center" vertical="center"/>
    </xf>
    <xf numFmtId="0" fontId="6" fillId="0" borderId="1" xfId="0" applyFont="1" applyBorder="1" applyAlignment="1">
      <alignment horizontal="justify" vertical="center" wrapText="1"/>
    </xf>
    <xf numFmtId="0" fontId="45" fillId="0" borderId="4" xfId="1" applyFont="1" applyBorder="1" applyAlignment="1">
      <alignment horizontal="justify" vertical="center" wrapText="1"/>
    </xf>
    <xf numFmtId="0" fontId="36" fillId="0" borderId="7" xfId="0" applyFont="1" applyBorder="1" applyAlignment="1">
      <alignment horizontal="left" vertical="center" wrapText="1"/>
    </xf>
    <xf numFmtId="0" fontId="36" fillId="0" borderId="13" xfId="0" applyFont="1" applyBorder="1" applyAlignment="1">
      <alignment horizontal="left" vertical="center" wrapText="1"/>
    </xf>
    <xf numFmtId="0" fontId="36" fillId="0" borderId="8" xfId="0" applyFont="1" applyBorder="1" applyAlignment="1">
      <alignment horizontal="left" vertical="center" wrapText="1"/>
    </xf>
    <xf numFmtId="0" fontId="33" fillId="0" borderId="0" xfId="0" applyFont="1" applyAlignment="1">
      <alignment horizontal="left" vertical="center" wrapText="1"/>
    </xf>
    <xf numFmtId="0" fontId="31" fillId="0" borderId="0" xfId="0" applyFont="1" applyBorder="1" applyAlignment="1">
      <alignment horizontal="center" vertical="center" wrapText="1"/>
    </xf>
    <xf numFmtId="0" fontId="0" fillId="0" borderId="1" xfId="0" applyBorder="1" applyAlignment="1">
      <alignment horizontal="center"/>
    </xf>
    <xf numFmtId="0" fontId="35" fillId="0" borderId="0" xfId="0" applyFont="1" applyAlignment="1">
      <alignment horizontal="center" vertical="center" wrapText="1"/>
    </xf>
    <xf numFmtId="0" fontId="3" fillId="0" borderId="0" xfId="0" applyFont="1" applyAlignment="1">
      <alignment horizontal="center" vertical="center" wrapText="1"/>
    </xf>
    <xf numFmtId="0" fontId="44" fillId="0" borderId="2" xfId="0" applyFont="1" applyBorder="1" applyAlignment="1">
      <alignment horizontal="center" vertical="center"/>
    </xf>
    <xf numFmtId="0" fontId="0" fillId="0" borderId="0" xfId="0" applyAlignment="1">
      <alignment horizontal="center"/>
    </xf>
    <xf numFmtId="49" fontId="36" fillId="0" borderId="1" xfId="0" applyNumberFormat="1" applyFont="1" applyBorder="1" applyAlignment="1">
      <alignment vertical="center" wrapText="1"/>
    </xf>
    <xf numFmtId="0" fontId="0" fillId="0" borderId="1" xfId="0" applyBorder="1" applyAlignment="1">
      <alignment horizontal="center" vertical="center"/>
    </xf>
    <xf numFmtId="0" fontId="31" fillId="0" borderId="1" xfId="0" applyFont="1" applyBorder="1" applyAlignment="1">
      <alignment horizontal="center" vertical="center" wrapText="1"/>
    </xf>
    <xf numFmtId="0" fontId="0" fillId="0" borderId="1" xfId="0" applyBorder="1"/>
    <xf numFmtId="0" fontId="45" fillId="0" borderId="1" xfId="1" applyFont="1" applyBorder="1" applyAlignment="1">
      <alignment horizontal="center" vertical="center" wrapText="1"/>
    </xf>
    <xf numFmtId="164" fontId="39" fillId="0" borderId="6" xfId="0" applyNumberFormat="1" applyFont="1" applyBorder="1" applyAlignment="1">
      <alignment horizontal="right" vertical="center" wrapText="1"/>
    </xf>
    <xf numFmtId="164" fontId="39" fillId="0" borderId="12" xfId="0" applyNumberFormat="1" applyFont="1" applyBorder="1" applyAlignment="1">
      <alignment horizontal="right" vertical="center" wrapText="1"/>
    </xf>
    <xf numFmtId="164" fontId="36" fillId="0" borderId="1" xfId="0" applyNumberFormat="1" applyFont="1" applyBorder="1" applyAlignment="1">
      <alignment horizontal="center" vertical="center" wrapText="1"/>
    </xf>
    <xf numFmtId="0" fontId="39" fillId="0" borderId="3" xfId="0" applyFont="1" applyBorder="1" applyAlignment="1">
      <alignment horizontal="justify" vertical="center" wrapText="1"/>
    </xf>
    <xf numFmtId="0" fontId="39" fillId="0" borderId="4" xfId="0" applyFont="1" applyBorder="1" applyAlignment="1">
      <alignment horizontal="justify" vertical="center" wrapText="1"/>
    </xf>
    <xf numFmtId="0" fontId="39" fillId="0" borderId="5" xfId="0" applyFont="1" applyBorder="1" applyAlignment="1">
      <alignment horizontal="justify" vertical="center" wrapText="1"/>
    </xf>
    <xf numFmtId="0" fontId="36" fillId="0" borderId="13" xfId="0" applyFont="1" applyBorder="1" applyAlignment="1">
      <alignment horizontal="center" vertical="center" wrapText="1"/>
    </xf>
    <xf numFmtId="0" fontId="36" fillId="0" borderId="2" xfId="0" applyFont="1" applyBorder="1" applyAlignment="1">
      <alignment horizontal="center" vertical="center" wrapText="1"/>
    </xf>
    <xf numFmtId="0" fontId="30" fillId="5" borderId="3" xfId="0" applyFont="1" applyFill="1" applyBorder="1" applyAlignment="1">
      <alignment horizontal="left" vertical="center" wrapText="1"/>
    </xf>
    <xf numFmtId="0" fontId="30" fillId="5" borderId="4" xfId="0" applyFont="1" applyFill="1" applyBorder="1" applyAlignment="1">
      <alignment horizontal="left" vertical="center" wrapText="1"/>
    </xf>
    <xf numFmtId="0" fontId="30" fillId="5" borderId="5" xfId="0" applyFont="1" applyFill="1" applyBorder="1" applyAlignment="1">
      <alignment horizontal="left" vertical="center" wrapText="1"/>
    </xf>
    <xf numFmtId="0" fontId="30" fillId="5" borderId="3" xfId="0" applyFont="1" applyFill="1" applyBorder="1" applyAlignment="1">
      <alignment horizontal="justify" vertical="center" wrapText="1"/>
    </xf>
    <xf numFmtId="0" fontId="30" fillId="5" borderId="4" xfId="0" applyFont="1" applyFill="1" applyBorder="1" applyAlignment="1">
      <alignment horizontal="justify" vertical="center" wrapText="1"/>
    </xf>
    <xf numFmtId="0" fontId="30" fillId="5" borderId="5" xfId="0" applyFont="1" applyFill="1" applyBorder="1" applyAlignment="1">
      <alignment horizontal="justify" vertical="center" wrapText="1"/>
    </xf>
    <xf numFmtId="0" fontId="39" fillId="6" borderId="3" xfId="0" applyFont="1" applyFill="1" applyBorder="1" applyAlignment="1">
      <alignment horizontal="justify" vertical="center" wrapText="1"/>
    </xf>
    <xf numFmtId="0" fontId="39" fillId="6" borderId="4" xfId="0" applyFont="1" applyFill="1" applyBorder="1" applyAlignment="1">
      <alignment horizontal="justify" vertical="center" wrapText="1"/>
    </xf>
    <xf numFmtId="0" fontId="39" fillId="6" borderId="5" xfId="0" applyFont="1" applyFill="1" applyBorder="1" applyAlignment="1">
      <alignment horizontal="justify" vertical="center" wrapText="1"/>
    </xf>
    <xf numFmtId="0" fontId="36" fillId="0" borderId="15" xfId="0" applyFont="1" applyBorder="1" applyAlignment="1">
      <alignment horizontal="justify" vertical="center" wrapText="1"/>
    </xf>
    <xf numFmtId="0" fontId="36" fillId="0" borderId="0" xfId="0" applyFont="1" applyBorder="1" applyAlignment="1">
      <alignment horizontal="justify" vertical="center" wrapText="1"/>
    </xf>
    <xf numFmtId="0" fontId="36" fillId="0" borderId="14" xfId="0" applyFont="1" applyBorder="1" applyAlignment="1">
      <alignment horizontal="justify" vertical="center" wrapText="1"/>
    </xf>
    <xf numFmtId="0" fontId="49" fillId="0" borderId="3" xfId="1" applyFont="1" applyFill="1" applyBorder="1" applyAlignment="1">
      <alignment vertical="center" wrapText="1"/>
    </xf>
    <xf numFmtId="0" fontId="49" fillId="0" borderId="4" xfId="1" applyFont="1" applyFill="1" applyBorder="1" applyAlignment="1">
      <alignment vertical="center" wrapText="1"/>
    </xf>
    <xf numFmtId="0" fontId="49" fillId="0" borderId="5" xfId="1" applyFont="1" applyFill="1" applyBorder="1" applyAlignment="1">
      <alignment vertical="center" wrapText="1"/>
    </xf>
    <xf numFmtId="0" fontId="12" fillId="0" borderId="7" xfId="0" applyFont="1" applyBorder="1" applyAlignment="1">
      <alignment horizontal="left" vertical="center" wrapText="1" indent="4"/>
    </xf>
    <xf numFmtId="0" fontId="12" fillId="0" borderId="13" xfId="0" applyFont="1" applyBorder="1" applyAlignment="1">
      <alignment horizontal="left" vertical="center" wrapText="1" indent="4"/>
    </xf>
    <xf numFmtId="0" fontId="12" fillId="0" borderId="8" xfId="0" applyFont="1" applyBorder="1" applyAlignment="1">
      <alignment horizontal="left" vertical="center" wrapText="1" indent="4"/>
    </xf>
    <xf numFmtId="0" fontId="45" fillId="0" borderId="9" xfId="1" applyFont="1" applyBorder="1" applyAlignment="1">
      <alignment horizontal="left" vertical="center" wrapText="1"/>
    </xf>
    <xf numFmtId="0" fontId="45" fillId="0" borderId="2" xfId="1" applyFont="1" applyBorder="1" applyAlignment="1">
      <alignment horizontal="left" vertical="center" wrapText="1"/>
    </xf>
    <xf numFmtId="0" fontId="45" fillId="0" borderId="10" xfId="1" applyFont="1" applyBorder="1" applyAlignment="1">
      <alignment horizontal="left" vertical="center" wrapText="1"/>
    </xf>
    <xf numFmtId="0" fontId="45" fillId="0" borderId="3" xfId="1" applyFont="1" applyBorder="1" applyAlignment="1">
      <alignment horizontal="left" vertical="center" wrapText="1" indent="4"/>
    </xf>
    <xf numFmtId="0" fontId="45" fillId="0" borderId="4" xfId="1" applyFont="1" applyBorder="1" applyAlignment="1">
      <alignment horizontal="left" vertical="center" wrapText="1" indent="4"/>
    </xf>
    <xf numFmtId="0" fontId="45" fillId="0" borderId="5" xfId="1" applyFont="1" applyBorder="1" applyAlignment="1">
      <alignment horizontal="left" vertical="center" wrapText="1" indent="4"/>
    </xf>
    <xf numFmtId="0" fontId="36" fillId="0" borderId="7" xfId="0" applyFont="1" applyBorder="1" applyAlignment="1">
      <alignment horizontal="left" vertical="center" wrapText="1" indent="4"/>
    </xf>
    <xf numFmtId="0" fontId="36" fillId="0" borderId="13" xfId="0" applyFont="1" applyBorder="1" applyAlignment="1">
      <alignment horizontal="left" vertical="center" wrapText="1" indent="4"/>
    </xf>
    <xf numFmtId="0" fontId="36" fillId="0" borderId="8" xfId="0" applyFont="1" applyBorder="1" applyAlignment="1">
      <alignment horizontal="left" vertical="center" wrapText="1" indent="4"/>
    </xf>
    <xf numFmtId="0" fontId="36" fillId="0" borderId="9" xfId="0" applyFont="1" applyBorder="1" applyAlignment="1">
      <alignment horizontal="left" vertical="center" wrapText="1" indent="4"/>
    </xf>
    <xf numFmtId="0" fontId="36" fillId="0" borderId="2" xfId="0" applyFont="1" applyBorder="1" applyAlignment="1">
      <alignment horizontal="left" vertical="center" wrapText="1" indent="4"/>
    </xf>
    <xf numFmtId="0" fontId="36" fillId="0" borderId="10" xfId="0" applyFont="1" applyBorder="1" applyAlignment="1">
      <alignment horizontal="left" vertical="center" wrapText="1" indent="4"/>
    </xf>
    <xf numFmtId="0" fontId="39" fillId="6" borderId="3" xfId="0" applyFont="1" applyFill="1" applyBorder="1" applyAlignment="1">
      <alignment vertical="center" wrapText="1"/>
    </xf>
    <xf numFmtId="0" fontId="39" fillId="6" borderId="4" xfId="0" applyFont="1" applyFill="1" applyBorder="1" applyAlignment="1">
      <alignment vertical="center" wrapText="1"/>
    </xf>
    <xf numFmtId="0" fontId="39" fillId="6" borderId="5" xfId="0" applyFont="1" applyFill="1" applyBorder="1" applyAlignment="1">
      <alignment vertical="center" wrapText="1"/>
    </xf>
    <xf numFmtId="0" fontId="49" fillId="0" borderId="3" xfId="1" applyFont="1" applyBorder="1" applyAlignment="1">
      <alignment vertical="center" wrapText="1"/>
    </xf>
    <xf numFmtId="0" fontId="49" fillId="0" borderId="4" xfId="1" applyFont="1" applyBorder="1" applyAlignment="1">
      <alignment vertical="center" wrapText="1"/>
    </xf>
    <xf numFmtId="0" fontId="49" fillId="0" borderId="5" xfId="1" applyFont="1" applyBorder="1" applyAlignment="1">
      <alignment vertical="center" wrapText="1"/>
    </xf>
    <xf numFmtId="0" fontId="45" fillId="0" borderId="9" xfId="1" applyFont="1" applyBorder="1" applyAlignment="1">
      <alignment horizontal="left" vertical="center" wrapText="1" indent="4"/>
    </xf>
    <xf numFmtId="0" fontId="45" fillId="0" borderId="2" xfId="1" applyFont="1" applyBorder="1" applyAlignment="1">
      <alignment horizontal="left" vertical="center" wrapText="1" indent="4"/>
    </xf>
    <xf numFmtId="0" fontId="45" fillId="0" borderId="10" xfId="1" applyFont="1" applyBorder="1" applyAlignment="1">
      <alignment horizontal="left" vertical="center" wrapText="1" indent="4"/>
    </xf>
    <xf numFmtId="0" fontId="12" fillId="0" borderId="7" xfId="0" applyFont="1" applyBorder="1" applyAlignment="1">
      <alignment horizontal="justify" vertical="center" wrapText="1"/>
    </xf>
    <xf numFmtId="0" fontId="12" fillId="0" borderId="13"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9" xfId="0" applyFont="1" applyBorder="1" applyAlignment="1">
      <alignment horizontal="justify" vertical="center" wrapText="1"/>
    </xf>
    <xf numFmtId="0" fontId="12" fillId="0" borderId="2" xfId="0" applyFont="1" applyBorder="1" applyAlignment="1">
      <alignment horizontal="justify" vertical="center" wrapText="1"/>
    </xf>
    <xf numFmtId="0" fontId="12" fillId="0" borderId="10" xfId="0" applyFont="1" applyBorder="1" applyAlignment="1">
      <alignment horizontal="justify" vertical="center" wrapText="1"/>
    </xf>
    <xf numFmtId="0" fontId="12" fillId="0" borderId="4" xfId="0" applyFont="1" applyBorder="1" applyAlignment="1">
      <alignment horizontal="justify" vertical="center" wrapText="1"/>
    </xf>
    <xf numFmtId="0" fontId="36" fillId="0" borderId="7" xfId="0" applyFont="1" applyBorder="1" applyAlignment="1">
      <alignment vertical="center" wrapText="1"/>
    </xf>
    <xf numFmtId="0" fontId="36" fillId="0" borderId="13" xfId="0" applyFont="1" applyBorder="1" applyAlignment="1">
      <alignment vertical="center" wrapText="1"/>
    </xf>
    <xf numFmtId="0" fontId="36" fillId="0" borderId="8" xfId="0" applyFont="1" applyBorder="1" applyAlignment="1">
      <alignment vertical="center" wrapText="1"/>
    </xf>
    <xf numFmtId="0" fontId="36" fillId="0" borderId="9" xfId="0" applyFont="1" applyBorder="1" applyAlignment="1">
      <alignment vertical="center" wrapText="1"/>
    </xf>
    <xf numFmtId="0" fontId="36" fillId="0" borderId="2" xfId="0" applyFont="1" applyBorder="1" applyAlignment="1">
      <alignment vertical="center" wrapText="1"/>
    </xf>
    <xf numFmtId="0" fontId="36" fillId="0" borderId="10" xfId="0" applyFont="1" applyBorder="1" applyAlignment="1">
      <alignment vertical="center" wrapText="1"/>
    </xf>
    <xf numFmtId="0" fontId="0" fillId="0" borderId="3" xfId="0" applyBorder="1"/>
    <xf numFmtId="0" fontId="0" fillId="0" borderId="4" xfId="0" applyBorder="1"/>
    <xf numFmtId="0" fontId="0" fillId="0" borderId="5" xfId="0" applyBorder="1"/>
    <xf numFmtId="0" fontId="12" fillId="0" borderId="7" xfId="0" applyFont="1" applyBorder="1" applyAlignment="1">
      <alignment vertical="center" wrapText="1"/>
    </xf>
    <xf numFmtId="0" fontId="12" fillId="0" borderId="13" xfId="0" applyFont="1" applyBorder="1" applyAlignment="1">
      <alignment vertical="center" wrapText="1"/>
    </xf>
    <xf numFmtId="0" fontId="12" fillId="0" borderId="8" xfId="0" applyFont="1" applyBorder="1" applyAlignment="1">
      <alignment vertical="center" wrapText="1"/>
    </xf>
    <xf numFmtId="0" fontId="45" fillId="0" borderId="9" xfId="1" applyFont="1" applyBorder="1" applyAlignment="1">
      <alignment vertical="center" wrapText="1"/>
    </xf>
    <xf numFmtId="0" fontId="45" fillId="0" borderId="2" xfId="1" applyFont="1" applyBorder="1" applyAlignment="1">
      <alignment vertical="center" wrapText="1"/>
    </xf>
    <xf numFmtId="0" fontId="45" fillId="0" borderId="10" xfId="1" applyFont="1" applyBorder="1" applyAlignment="1">
      <alignment vertical="center" wrapText="1"/>
    </xf>
    <xf numFmtId="0" fontId="45" fillId="0" borderId="3" xfId="1" applyFont="1" applyBorder="1" applyAlignment="1">
      <alignment vertical="center" wrapText="1"/>
    </xf>
    <xf numFmtId="0" fontId="45" fillId="0" borderId="4" xfId="1" applyFont="1" applyBorder="1" applyAlignment="1">
      <alignment vertical="center" wrapText="1"/>
    </xf>
    <xf numFmtId="0" fontId="45" fillId="0" borderId="5" xfId="1" applyFont="1" applyBorder="1" applyAlignment="1">
      <alignment vertical="center" wrapText="1"/>
    </xf>
    <xf numFmtId="49" fontId="36" fillId="0" borderId="3" xfId="0" applyNumberFormat="1" applyFont="1" applyBorder="1" applyAlignment="1">
      <alignment horizontal="center" vertical="center" wrapText="1"/>
    </xf>
    <xf numFmtId="0" fontId="0" fillId="0" borderId="6" xfId="0" applyBorder="1" applyAlignment="1">
      <alignment horizontal="center" vertical="center"/>
    </xf>
    <xf numFmtId="0" fontId="0" fillId="0" borderId="12" xfId="0" applyBorder="1" applyAlignment="1">
      <alignment horizontal="center" vertical="center"/>
    </xf>
    <xf numFmtId="164" fontId="36" fillId="0" borderId="3" xfId="0" applyNumberFormat="1" applyFont="1" applyBorder="1" applyAlignment="1">
      <alignment horizontal="center" vertical="center" wrapText="1"/>
    </xf>
    <xf numFmtId="164" fontId="36" fillId="0" borderId="4" xfId="0" applyNumberFormat="1" applyFont="1" applyBorder="1" applyAlignment="1">
      <alignment horizontal="center" vertical="center" wrapText="1"/>
    </xf>
    <xf numFmtId="164" fontId="36" fillId="0" borderId="5" xfId="0" applyNumberFormat="1" applyFont="1" applyBorder="1" applyAlignment="1">
      <alignment horizontal="center" vertical="center" wrapText="1"/>
    </xf>
    <xf numFmtId="0" fontId="23" fillId="2" borderId="1" xfId="2" applyNumberFormat="1" applyFont="1" applyBorder="1" applyAlignment="1">
      <alignment horizontal="center" vertical="center" wrapText="1"/>
    </xf>
    <xf numFmtId="0" fontId="22" fillId="4" borderId="2" xfId="2" applyFont="1" applyFill="1" applyBorder="1" applyAlignment="1">
      <alignment horizontal="center"/>
    </xf>
    <xf numFmtId="0" fontId="23" fillId="2" borderId="6" xfId="2" applyNumberFormat="1" applyFont="1" applyBorder="1" applyAlignment="1">
      <alignment horizontal="center" vertical="center" wrapText="1"/>
    </xf>
    <xf numFmtId="0" fontId="23" fillId="2" borderId="11" xfId="2" applyNumberFormat="1" applyFont="1" applyBorder="1" applyAlignment="1">
      <alignment horizontal="center" vertical="center" wrapText="1"/>
    </xf>
    <xf numFmtId="0" fontId="23" fillId="2" borderId="12" xfId="2" applyNumberFormat="1" applyFont="1" applyBorder="1" applyAlignment="1">
      <alignment horizontal="center" vertical="center" wrapText="1"/>
    </xf>
    <xf numFmtId="0" fontId="8" fillId="2" borderId="1" xfId="2" applyFont="1" applyBorder="1" applyAlignment="1">
      <alignment horizontal="left" wrapText="1"/>
    </xf>
    <xf numFmtId="49" fontId="6" fillId="2" borderId="3" xfId="2" applyNumberFormat="1" applyFont="1" applyBorder="1" applyAlignment="1">
      <alignment horizontal="center" vertical="center"/>
    </xf>
    <xf numFmtId="49" fontId="6" fillId="2" borderId="4" xfId="2" applyNumberFormat="1" applyFont="1" applyBorder="1" applyAlignment="1">
      <alignment horizontal="center" vertical="center"/>
    </xf>
    <xf numFmtId="49" fontId="6" fillId="2" borderId="5" xfId="2" applyNumberFormat="1" applyFont="1" applyBorder="1" applyAlignment="1">
      <alignment horizontal="center" vertical="center"/>
    </xf>
    <xf numFmtId="49" fontId="12" fillId="2" borderId="0" xfId="2" applyNumberFormat="1" applyFont="1" applyBorder="1" applyAlignment="1">
      <alignment horizontal="center"/>
    </xf>
    <xf numFmtId="0" fontId="6" fillId="2" borderId="2" xfId="2" applyNumberFormat="1" applyFont="1" applyBorder="1" applyAlignment="1">
      <alignment horizontal="center"/>
    </xf>
    <xf numFmtId="0" fontId="12" fillId="2" borderId="0" xfId="2" applyNumberFormat="1" applyFont="1" applyBorder="1" applyAlignment="1">
      <alignment horizontal="center" vertical="center"/>
    </xf>
    <xf numFmtId="0" fontId="8" fillId="2" borderId="3" xfId="2" applyFont="1" applyBorder="1" applyAlignment="1">
      <alignment horizontal="left" wrapText="1"/>
    </xf>
    <xf numFmtId="0" fontId="8" fillId="2" borderId="4" xfId="2" applyFont="1" applyBorder="1" applyAlignment="1">
      <alignment horizontal="left" wrapText="1"/>
    </xf>
    <xf numFmtId="0" fontId="8" fillId="2" borderId="5" xfId="2" applyFont="1" applyBorder="1" applyAlignment="1">
      <alignment horizontal="left" wrapText="1"/>
    </xf>
    <xf numFmtId="0" fontId="6" fillId="2" borderId="3" xfId="2" applyNumberFormat="1" applyFont="1" applyBorder="1" applyAlignment="1">
      <alignment horizontal="center" vertical="center" wrapText="1"/>
    </xf>
    <xf numFmtId="0" fontId="6" fillId="2" borderId="4" xfId="2" applyNumberFormat="1" applyFont="1" applyBorder="1" applyAlignment="1">
      <alignment horizontal="center" vertical="center" wrapText="1"/>
    </xf>
    <xf numFmtId="0" fontId="6" fillId="2" borderId="5" xfId="2" applyNumberFormat="1" applyFont="1" applyBorder="1" applyAlignment="1">
      <alignment horizontal="center" vertical="center" wrapText="1"/>
    </xf>
    <xf numFmtId="0" fontId="6" fillId="2" borderId="3" xfId="2" applyNumberFormat="1" applyFont="1" applyBorder="1" applyAlignment="1">
      <alignment horizontal="left" vertical="center" wrapText="1"/>
    </xf>
    <xf numFmtId="0" fontId="12" fillId="2" borderId="4" xfId="2" applyNumberFormat="1" applyFont="1" applyBorder="1" applyAlignment="1">
      <alignment horizontal="left" vertical="center" wrapText="1"/>
    </xf>
    <xf numFmtId="0" fontId="12" fillId="2" borderId="5" xfId="2" applyNumberFormat="1" applyFont="1" applyBorder="1" applyAlignment="1">
      <alignment horizontal="left" vertical="center" wrapText="1"/>
    </xf>
    <xf numFmtId="0" fontId="8" fillId="2" borderId="0" xfId="2" applyFont="1" applyAlignment="1">
      <alignment horizontal="center" wrapText="1"/>
    </xf>
    <xf numFmtId="0" fontId="10" fillId="2" borderId="3" xfId="2" applyNumberFormat="1" applyFont="1" applyBorder="1" applyAlignment="1">
      <alignment horizontal="center" vertical="center" wrapText="1"/>
    </xf>
    <xf numFmtId="0" fontId="10" fillId="2" borderId="4" xfId="2" applyNumberFormat="1" applyFont="1" applyBorder="1" applyAlignment="1">
      <alignment horizontal="center" vertical="center" wrapText="1"/>
    </xf>
    <xf numFmtId="0" fontId="10" fillId="2" borderId="5" xfId="2" applyNumberFormat="1" applyFont="1" applyBorder="1" applyAlignment="1">
      <alignment horizontal="center" vertical="center" wrapText="1"/>
    </xf>
    <xf numFmtId="0" fontId="6" fillId="2" borderId="4" xfId="2" applyNumberFormat="1" applyFont="1" applyBorder="1" applyAlignment="1">
      <alignment horizontal="left" vertical="center" wrapText="1"/>
    </xf>
    <xf numFmtId="0" fontId="6" fillId="2" borderId="5" xfId="2" applyNumberFormat="1" applyFont="1" applyBorder="1" applyAlignment="1">
      <alignment horizontal="left" vertical="center" wrapText="1"/>
    </xf>
    <xf numFmtId="0" fontId="12" fillId="2" borderId="3" xfId="2" applyNumberFormat="1" applyFont="1" applyBorder="1" applyAlignment="1">
      <alignment horizontal="left" vertical="center" wrapText="1"/>
    </xf>
    <xf numFmtId="49" fontId="6" fillId="2" borderId="1" xfId="2" applyNumberFormat="1" applyFont="1" applyBorder="1" applyAlignment="1">
      <alignment horizontal="center" vertical="center"/>
    </xf>
    <xf numFmtId="0" fontId="8" fillId="2" borderId="0" xfId="2" applyFont="1" applyAlignment="1">
      <alignment horizontal="center"/>
    </xf>
    <xf numFmtId="0" fontId="8" fillId="2" borderId="0" xfId="2" applyFont="1" applyAlignment="1">
      <alignment horizontal="left"/>
    </xf>
    <xf numFmtId="0" fontId="9" fillId="2" borderId="0" xfId="2" applyFont="1" applyAlignment="1">
      <alignment horizontal="left"/>
    </xf>
    <xf numFmtId="0" fontId="11" fillId="2" borderId="3" xfId="2" applyNumberFormat="1" applyFont="1" applyBorder="1" applyAlignment="1">
      <alignment horizontal="left" vertical="center" wrapText="1"/>
    </xf>
    <xf numFmtId="0" fontId="11" fillId="2" borderId="4" xfId="2" applyNumberFormat="1" applyFont="1" applyBorder="1" applyAlignment="1">
      <alignment horizontal="left" vertical="center" wrapText="1"/>
    </xf>
    <xf numFmtId="0" fontId="11" fillId="2" borderId="5" xfId="2" applyNumberFormat="1" applyFont="1" applyBorder="1" applyAlignment="1">
      <alignment horizontal="left" vertical="center" wrapText="1"/>
    </xf>
    <xf numFmtId="49" fontId="10" fillId="2" borderId="4" xfId="2" applyNumberFormat="1" applyFont="1" applyBorder="1" applyAlignment="1">
      <alignment horizontal="center" vertical="center"/>
    </xf>
    <xf numFmtId="49" fontId="10" fillId="2" borderId="5" xfId="2" applyNumberFormat="1" applyFont="1" applyBorder="1" applyAlignment="1">
      <alignment horizontal="center" vertical="center"/>
    </xf>
    <xf numFmtId="0" fontId="10" fillId="2" borderId="1" xfId="2" applyNumberFormat="1" applyFont="1" applyBorder="1" applyAlignment="1">
      <alignment horizontal="center" vertical="center" wrapText="1"/>
    </xf>
    <xf numFmtId="0" fontId="6" fillId="2" borderId="1" xfId="2" applyNumberFormat="1" applyFont="1" applyBorder="1" applyAlignment="1">
      <alignment horizontal="left" vertical="center" wrapText="1"/>
    </xf>
    <xf numFmtId="0" fontId="12" fillId="2" borderId="3" xfId="2" applyNumberFormat="1" applyFont="1" applyBorder="1" applyAlignment="1">
      <alignment horizontal="left" vertical="top" wrapText="1"/>
    </xf>
    <xf numFmtId="0" fontId="12" fillId="2" borderId="4" xfId="2" applyNumberFormat="1" applyFont="1" applyBorder="1" applyAlignment="1">
      <alignment horizontal="left" vertical="top" wrapText="1"/>
    </xf>
    <xf numFmtId="0" fontId="12" fillId="2" borderId="5" xfId="2" applyNumberFormat="1" applyFont="1" applyBorder="1" applyAlignment="1">
      <alignment horizontal="left" vertical="top" wrapText="1"/>
    </xf>
    <xf numFmtId="0" fontId="12" fillId="2" borderId="1" xfId="2" applyNumberFormat="1" applyFont="1" applyBorder="1" applyAlignment="1">
      <alignment horizontal="left" vertical="center" wrapText="1"/>
    </xf>
    <xf numFmtId="0" fontId="6" fillId="2" borderId="1" xfId="2" applyNumberFormat="1" applyFont="1" applyBorder="1" applyAlignment="1">
      <alignment horizontal="center" vertical="center" wrapText="1"/>
    </xf>
    <xf numFmtId="0" fontId="12" fillId="0" borderId="3" xfId="0" applyNumberFormat="1" applyFont="1" applyBorder="1" applyAlignment="1">
      <alignment horizontal="left" vertical="center" wrapText="1"/>
    </xf>
    <xf numFmtId="0" fontId="12" fillId="0" borderId="4" xfId="0" applyNumberFormat="1" applyFont="1" applyBorder="1" applyAlignment="1">
      <alignment horizontal="left" vertical="center" wrapText="1"/>
    </xf>
    <xf numFmtId="0" fontId="12" fillId="0" borderId="5" xfId="0" applyNumberFormat="1" applyFont="1" applyBorder="1" applyAlignment="1">
      <alignment horizontal="left" vertical="center" wrapText="1"/>
    </xf>
    <xf numFmtId="164" fontId="6" fillId="2" borderId="1" xfId="2" applyNumberFormat="1" applyFont="1" applyBorder="1" applyAlignment="1">
      <alignment horizontal="center" vertical="center"/>
    </xf>
    <xf numFmtId="49" fontId="6" fillId="2" borderId="7" xfId="2" applyNumberFormat="1" applyFont="1" applyBorder="1" applyAlignment="1">
      <alignment horizontal="center" vertical="center"/>
    </xf>
    <xf numFmtId="49" fontId="6" fillId="2" borderId="13" xfId="2" applyNumberFormat="1" applyFont="1" applyBorder="1" applyAlignment="1">
      <alignment horizontal="center" vertical="center"/>
    </xf>
    <xf numFmtId="49" fontId="6" fillId="2" borderId="8" xfId="2" applyNumberFormat="1" applyFont="1" applyBorder="1" applyAlignment="1">
      <alignment horizontal="center" vertical="center"/>
    </xf>
    <xf numFmtId="164" fontId="12" fillId="2" borderId="1" xfId="2" applyNumberFormat="1" applyFont="1" applyBorder="1" applyAlignment="1">
      <alignment horizontal="center" vertical="center"/>
    </xf>
    <xf numFmtId="0" fontId="12" fillId="2" borderId="1" xfId="2" applyNumberFormat="1" applyFont="1" applyBorder="1" applyAlignment="1">
      <alignment horizontal="left" vertical="top" wrapText="1"/>
    </xf>
    <xf numFmtId="0" fontId="12" fillId="2" borderId="7" xfId="2" applyNumberFormat="1" applyFont="1" applyBorder="1" applyAlignment="1">
      <alignment horizontal="left" vertical="top" wrapText="1"/>
    </xf>
    <xf numFmtId="0" fontId="12" fillId="2" borderId="13" xfId="2" applyNumberFormat="1" applyFont="1" applyBorder="1" applyAlignment="1">
      <alignment horizontal="left" vertical="top" wrapText="1"/>
    </xf>
    <xf numFmtId="0" fontId="12" fillId="2" borderId="8" xfId="2" applyNumberFormat="1" applyFont="1" applyBorder="1" applyAlignment="1">
      <alignment horizontal="left" vertical="top" wrapText="1"/>
    </xf>
    <xf numFmtId="0" fontId="8" fillId="2" borderId="3" xfId="2" applyFont="1" applyBorder="1" applyAlignment="1">
      <alignment horizontal="center"/>
    </xf>
    <xf numFmtId="0" fontId="8" fillId="2" borderId="4" xfId="2" applyFont="1" applyBorder="1" applyAlignment="1">
      <alignment horizontal="center"/>
    </xf>
    <xf numFmtId="0" fontId="8" fillId="2" borderId="5" xfId="2" applyFont="1" applyBorder="1" applyAlignment="1">
      <alignment horizontal="center"/>
    </xf>
    <xf numFmtId="0" fontId="8" fillId="2" borderId="0" xfId="2" applyFont="1" applyAlignment="1">
      <alignment horizontal="left" vertical="center" wrapText="1"/>
    </xf>
    <xf numFmtId="0" fontId="6" fillId="2" borderId="1" xfId="2" applyNumberFormat="1" applyFont="1" applyBorder="1" applyAlignment="1">
      <alignment horizontal="left" vertical="top" wrapText="1"/>
    </xf>
    <xf numFmtId="0" fontId="8" fillId="2" borderId="1" xfId="2" applyFont="1" applyBorder="1" applyAlignment="1">
      <alignment horizontal="center"/>
    </xf>
    <xf numFmtId="0" fontId="13" fillId="2" borderId="0" xfId="2" applyFont="1" applyAlignment="1">
      <alignment horizontal="left" wrapText="1"/>
    </xf>
    <xf numFmtId="164" fontId="6" fillId="2" borderId="3" xfId="2" applyNumberFormat="1" applyFont="1" applyBorder="1" applyAlignment="1">
      <alignment horizontal="center" vertical="center"/>
    </xf>
    <xf numFmtId="164" fontId="6" fillId="2" borderId="5" xfId="2" applyNumberFormat="1" applyFont="1" applyBorder="1" applyAlignment="1">
      <alignment horizontal="center" vertical="center"/>
    </xf>
    <xf numFmtId="164" fontId="12" fillId="2" borderId="4" xfId="2" applyNumberFormat="1" applyFont="1" applyBorder="1" applyAlignment="1">
      <alignment horizontal="center" vertical="center"/>
    </xf>
    <xf numFmtId="164" fontId="12" fillId="2" borderId="5" xfId="2" applyNumberFormat="1" applyFont="1" applyBorder="1" applyAlignment="1">
      <alignment horizontal="center" vertical="center"/>
    </xf>
    <xf numFmtId="0" fontId="10" fillId="2" borderId="6" xfId="2" applyNumberFormat="1" applyFont="1" applyBorder="1" applyAlignment="1">
      <alignment horizontal="center" vertical="center" wrapText="1"/>
    </xf>
    <xf numFmtId="0" fontId="10" fillId="2" borderId="11" xfId="2" applyNumberFormat="1" applyFont="1" applyBorder="1" applyAlignment="1">
      <alignment horizontal="center" vertical="center" wrapText="1"/>
    </xf>
    <xf numFmtId="0" fontId="10" fillId="2" borderId="12" xfId="2" applyNumberFormat="1" applyFont="1" applyBorder="1" applyAlignment="1">
      <alignment horizontal="center" vertical="center" wrapText="1"/>
    </xf>
    <xf numFmtId="0" fontId="5" fillId="2" borderId="0" xfId="2" applyFont="1" applyAlignment="1">
      <alignment horizontal="center"/>
    </xf>
    <xf numFmtId="0" fontId="5" fillId="2" borderId="0" xfId="2" applyFont="1" applyAlignment="1">
      <alignment horizontal="center" wrapText="1"/>
    </xf>
    <xf numFmtId="0" fontId="6" fillId="2" borderId="2" xfId="2" applyNumberFormat="1" applyFont="1" applyBorder="1" applyAlignment="1">
      <alignment horizontal="center" vertical="center"/>
    </xf>
    <xf numFmtId="0" fontId="19" fillId="2" borderId="3" xfId="2" applyNumberFormat="1" applyFont="1" applyBorder="1" applyAlignment="1">
      <alignment horizontal="center" vertical="top"/>
    </xf>
    <xf numFmtId="0" fontId="19" fillId="2" borderId="4" xfId="2" applyNumberFormat="1" applyFont="1" applyBorder="1" applyAlignment="1">
      <alignment horizontal="center" vertical="top"/>
    </xf>
    <xf numFmtId="0" fontId="19" fillId="2" borderId="5" xfId="2" applyNumberFormat="1" applyFont="1" applyBorder="1" applyAlignment="1">
      <alignment horizontal="center" vertical="top"/>
    </xf>
    <xf numFmtId="49" fontId="6" fillId="2" borderId="3" xfId="2" applyNumberFormat="1" applyFont="1" applyBorder="1" applyAlignment="1">
      <alignment horizontal="left" vertical="center"/>
    </xf>
    <xf numFmtId="49" fontId="6" fillId="2" borderId="4" xfId="2" applyNumberFormat="1" applyFont="1" applyBorder="1" applyAlignment="1">
      <alignment horizontal="left" vertical="center"/>
    </xf>
    <xf numFmtId="49" fontId="6" fillId="2" borderId="5" xfId="2" applyNumberFormat="1" applyFont="1" applyBorder="1" applyAlignment="1">
      <alignment horizontal="left" vertical="center"/>
    </xf>
    <xf numFmtId="0" fontId="8" fillId="2" borderId="0" xfId="2" applyFont="1" applyAlignment="1">
      <alignment horizontal="left" wrapText="1"/>
    </xf>
    <xf numFmtId="0" fontId="9" fillId="2" borderId="0" xfId="2" applyFont="1" applyAlignment="1">
      <alignment horizontal="left" wrapText="1"/>
    </xf>
    <xf numFmtId="0" fontId="6" fillId="2" borderId="3" xfId="2" applyNumberFormat="1" applyFont="1" applyBorder="1" applyAlignment="1">
      <alignment horizontal="center" vertical="center"/>
    </xf>
    <xf numFmtId="0" fontId="6" fillId="2" borderId="5" xfId="2" applyNumberFormat="1" applyFont="1" applyBorder="1" applyAlignment="1">
      <alignment horizontal="center" vertical="center"/>
    </xf>
    <xf numFmtId="0" fontId="12" fillId="2" borderId="3" xfId="2" applyNumberFormat="1" applyFont="1" applyBorder="1" applyAlignment="1">
      <alignment horizontal="center" vertical="center" wrapText="1"/>
    </xf>
    <xf numFmtId="0" fontId="12" fillId="2" borderId="4" xfId="2" applyNumberFormat="1" applyFont="1" applyBorder="1" applyAlignment="1">
      <alignment horizontal="center" vertical="center" wrapText="1"/>
    </xf>
    <xf numFmtId="0" fontId="12" fillId="2" borderId="5" xfId="2" applyNumberFormat="1" applyFont="1" applyBorder="1" applyAlignment="1">
      <alignment horizontal="center" vertical="center" wrapText="1"/>
    </xf>
    <xf numFmtId="0" fontId="11" fillId="2" borderId="1" xfId="2" applyNumberFormat="1" applyFont="1" applyBorder="1" applyAlignment="1">
      <alignment horizontal="left" vertical="center" wrapText="1"/>
    </xf>
    <xf numFmtId="49" fontId="10" fillId="2" borderId="1" xfId="2" applyNumberFormat="1" applyFont="1" applyBorder="1" applyAlignment="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EDB5FDC36CFF7397EC46F3E8C2101586F338FBD0E4184F31E00785A860CC498F3C55FADB73BC2E01CD399338DBjEKBG" TargetMode="External"/><Relationship Id="rId2" Type="http://schemas.openxmlformats.org/officeDocument/2006/relationships/hyperlink" Target="consultantplus://offline/ref=EDB5FDC36CFF7397EC46F3E8C2101586F338FBD0E4184F31E00785A860CC498F3C55FADB73BC2E01CD399338DBjEKBG" TargetMode="External"/><Relationship Id="rId1" Type="http://schemas.openxmlformats.org/officeDocument/2006/relationships/hyperlink" Target="consultantplus://offline/ref=EDB5FDC36CFF7397EC46F3E8C2101586F339FFD4E8144F31E00785A860CC498F3C55FADB73BC2E01CD399338DBjEKBG"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EDB5FDC36CFF7397EC46F3E8C2101586F339FFD4E8144F31E00785A860CC498F3C55FADB73BC2E01CD399338DBjEKBG" TargetMode="External"/><Relationship Id="rId4" Type="http://schemas.openxmlformats.org/officeDocument/2006/relationships/hyperlink" Target="consultantplus://offline/ref=EDB5FDC36CFF7397EC46F3E8C2101586F338FBD0E4184F31E00785A860CC498F3C55FADB73BC2E01CD399338DBjEK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0"/>
  <sheetViews>
    <sheetView tabSelected="1" view="pageBreakPreview" topLeftCell="A442" zoomScale="80" zoomScaleNormal="100" zoomScaleSheetLayoutView="80" workbookViewId="0">
      <selection activeCell="G477" sqref="G477"/>
    </sheetView>
  </sheetViews>
  <sheetFormatPr defaultRowHeight="15" customHeight="1"/>
  <cols>
    <col min="1" max="1" width="8.140625" customWidth="1"/>
    <col min="2" max="2" width="86.5703125" customWidth="1"/>
    <col min="3" max="3" width="9.28515625" customWidth="1"/>
    <col min="4" max="4" width="13.42578125" style="27" customWidth="1"/>
    <col min="5" max="5" width="11.7109375" style="27" customWidth="1"/>
    <col min="6" max="6" width="10.28515625" style="284" customWidth="1"/>
    <col min="7" max="7" width="19.7109375" customWidth="1"/>
    <col min="8" max="8" width="18.28515625" customWidth="1"/>
    <col min="9" max="9" width="18.42578125" customWidth="1"/>
    <col min="10" max="10" width="17.7109375" customWidth="1"/>
    <col min="11" max="11" width="13.85546875" customWidth="1"/>
    <col min="12" max="12" width="16" customWidth="1"/>
    <col min="13" max="13" width="17.42578125" customWidth="1"/>
  </cols>
  <sheetData>
    <row r="1" spans="2:10" ht="15" customHeight="1">
      <c r="H1" s="2"/>
      <c r="I1" s="2" t="s">
        <v>60</v>
      </c>
    </row>
    <row r="2" spans="2:10" ht="15" customHeight="1">
      <c r="H2" s="480" t="s">
        <v>73</v>
      </c>
      <c r="I2" s="480"/>
      <c r="J2" s="480"/>
    </row>
    <row r="3" spans="2:10" ht="15" customHeight="1">
      <c r="H3" s="3"/>
      <c r="I3" s="3" t="s">
        <v>61</v>
      </c>
    </row>
    <row r="4" spans="2:10" ht="38.25" customHeight="1">
      <c r="H4" s="460" t="s">
        <v>544</v>
      </c>
      <c r="I4" s="460"/>
      <c r="J4" t="s">
        <v>545</v>
      </c>
    </row>
    <row r="5" spans="2:10" ht="15" customHeight="1">
      <c r="H5" t="s">
        <v>313</v>
      </c>
    </row>
    <row r="6" spans="2:10" ht="15" customHeight="1">
      <c r="I6" s="481" t="str">
        <f>C11</f>
        <v xml:space="preserve"> « 10 »января  2022г.</v>
      </c>
      <c r="J6" s="481"/>
    </row>
    <row r="7" spans="2:10" ht="15.75" customHeight="1">
      <c r="B7" s="7"/>
      <c r="C7" s="478" t="s">
        <v>62</v>
      </c>
      <c r="D7" s="478"/>
      <c r="E7" s="478"/>
      <c r="F7" s="478"/>
      <c r="G7" s="478"/>
    </row>
    <row r="8" spans="2:10" ht="15.75" customHeight="1">
      <c r="B8" s="7"/>
      <c r="C8" s="478" t="s">
        <v>63</v>
      </c>
      <c r="D8" s="478"/>
      <c r="E8" s="478"/>
      <c r="F8" s="478"/>
      <c r="G8" s="478"/>
    </row>
    <row r="9" spans="2:10" ht="15.75" customHeight="1">
      <c r="B9" s="7"/>
      <c r="C9" s="478" t="s">
        <v>553</v>
      </c>
      <c r="D9" s="478"/>
      <c r="E9" s="478"/>
      <c r="F9" s="478"/>
      <c r="G9" s="478"/>
      <c r="I9" s="452" t="s">
        <v>64</v>
      </c>
      <c r="J9" s="453"/>
    </row>
    <row r="10" spans="2:10" ht="15.75" customHeight="1">
      <c r="B10" s="8"/>
      <c r="C10" s="479" t="s">
        <v>554</v>
      </c>
      <c r="D10" s="479"/>
      <c r="E10" s="479"/>
      <c r="F10" s="479"/>
      <c r="G10" s="479"/>
      <c r="I10" s="454"/>
      <c r="J10" s="455"/>
    </row>
    <row r="11" spans="2:10" ht="15" customHeight="1">
      <c r="B11" s="9"/>
      <c r="C11" s="456" t="s">
        <v>555</v>
      </c>
      <c r="D11" s="456"/>
      <c r="E11" s="456"/>
      <c r="F11" s="456"/>
      <c r="G11" s="456"/>
      <c r="H11" s="36" t="s">
        <v>65</v>
      </c>
      <c r="I11" s="483" t="str">
        <f>C11</f>
        <v xml:space="preserve"> « 10 »января  2022г.</v>
      </c>
      <c r="J11" s="483"/>
    </row>
    <row r="12" spans="2:10" ht="15" customHeight="1">
      <c r="B12" s="5"/>
      <c r="C12" s="10"/>
      <c r="H12" s="36"/>
      <c r="I12" s="484" t="s">
        <v>5</v>
      </c>
      <c r="J12" s="484"/>
    </row>
    <row r="13" spans="2:10" ht="15" customHeight="1">
      <c r="B13" s="475" t="s">
        <v>66</v>
      </c>
      <c r="C13" s="476" t="s">
        <v>562</v>
      </c>
      <c r="D13" s="476"/>
      <c r="E13" s="476"/>
      <c r="F13" s="476"/>
      <c r="G13" s="476"/>
      <c r="H13" s="37"/>
      <c r="I13" s="485"/>
      <c r="J13" s="485"/>
    </row>
    <row r="14" spans="2:10" ht="30.75" customHeight="1">
      <c r="B14" s="475"/>
      <c r="C14" s="476"/>
      <c r="D14" s="476"/>
      <c r="E14" s="476"/>
      <c r="F14" s="476"/>
      <c r="G14" s="476"/>
      <c r="H14" s="37" t="s">
        <v>67</v>
      </c>
      <c r="I14" s="485"/>
      <c r="J14" s="485"/>
    </row>
    <row r="15" spans="2:10" ht="15" customHeight="1">
      <c r="B15" s="5"/>
      <c r="C15" s="12"/>
      <c r="D15" s="26"/>
      <c r="E15" s="26"/>
      <c r="F15" s="282"/>
      <c r="G15" s="12"/>
      <c r="H15" s="37"/>
      <c r="I15" s="485"/>
      <c r="J15" s="485"/>
    </row>
    <row r="16" spans="2:10" ht="15" customHeight="1">
      <c r="B16" s="6" t="s">
        <v>68</v>
      </c>
      <c r="C16" s="476" t="s">
        <v>74</v>
      </c>
      <c r="D16" s="476"/>
      <c r="E16" s="476"/>
      <c r="F16" s="476"/>
      <c r="G16" s="476"/>
      <c r="H16" s="38" t="s">
        <v>69</v>
      </c>
      <c r="I16" s="477">
        <v>974</v>
      </c>
      <c r="J16" s="477"/>
    </row>
    <row r="17" spans="1:14" ht="15" customHeight="1">
      <c r="B17" s="5"/>
      <c r="C17" s="11"/>
      <c r="H17" s="37"/>
      <c r="I17" s="484" t="s">
        <v>5</v>
      </c>
      <c r="J17" s="484"/>
    </row>
    <row r="18" spans="1:14" ht="15" customHeight="1">
      <c r="B18" s="6" t="s">
        <v>70</v>
      </c>
      <c r="C18" s="476"/>
      <c r="D18" s="476"/>
      <c r="E18" s="476"/>
      <c r="F18" s="476"/>
      <c r="G18" s="476"/>
      <c r="H18" s="37" t="s">
        <v>72</v>
      </c>
      <c r="I18" s="486">
        <v>383</v>
      </c>
      <c r="J18" s="486"/>
    </row>
    <row r="19" spans="1:14" ht="15" customHeight="1">
      <c r="B19" s="6" t="s">
        <v>71</v>
      </c>
      <c r="C19" s="6"/>
      <c r="I19" s="39"/>
      <c r="J19" s="39"/>
    </row>
    <row r="20" spans="1:14" ht="8.25" customHeight="1">
      <c r="B20" s="4"/>
    </row>
    <row r="21" spans="1:14" ht="15" customHeight="1">
      <c r="B21" s="1" t="s">
        <v>59</v>
      </c>
    </row>
    <row r="22" spans="1:14" ht="7.5" customHeight="1"/>
    <row r="23" spans="1:14" ht="23.25" customHeight="1">
      <c r="A23" s="462" t="s">
        <v>0</v>
      </c>
      <c r="B23" s="493"/>
      <c r="C23" s="450"/>
      <c r="D23" s="396" t="s">
        <v>1</v>
      </c>
      <c r="E23" s="425" t="s">
        <v>260</v>
      </c>
      <c r="F23" s="425" t="s">
        <v>259</v>
      </c>
      <c r="G23" s="464" t="s">
        <v>2</v>
      </c>
      <c r="H23" s="465"/>
      <c r="I23" s="465"/>
      <c r="J23" s="466"/>
    </row>
    <row r="24" spans="1:14" ht="60.75" customHeight="1">
      <c r="A24" s="463"/>
      <c r="B24" s="494"/>
      <c r="C24" s="451"/>
      <c r="D24" s="397"/>
      <c r="E24" s="426"/>
      <c r="F24" s="426"/>
      <c r="G24" s="25" t="s">
        <v>556</v>
      </c>
      <c r="H24" s="25" t="s">
        <v>557</v>
      </c>
      <c r="I24" s="25" t="s">
        <v>558</v>
      </c>
      <c r="J24" s="25" t="s">
        <v>3</v>
      </c>
    </row>
    <row r="25" spans="1:14" ht="15" customHeight="1">
      <c r="A25" s="464">
        <v>1</v>
      </c>
      <c r="B25" s="465"/>
      <c r="C25" s="466"/>
      <c r="D25" s="25">
        <v>2</v>
      </c>
      <c r="E25" s="25">
        <v>3</v>
      </c>
      <c r="F25" s="25">
        <v>4</v>
      </c>
      <c r="G25" s="25">
        <v>6</v>
      </c>
      <c r="H25" s="25">
        <v>7</v>
      </c>
      <c r="I25" s="25">
        <v>8</v>
      </c>
      <c r="J25" s="25">
        <v>9</v>
      </c>
    </row>
    <row r="26" spans="1:14" ht="15" customHeight="1">
      <c r="A26" s="416" t="s">
        <v>261</v>
      </c>
      <c r="B26" s="471"/>
      <c r="C26" s="417"/>
      <c r="D26" s="31" t="s">
        <v>273</v>
      </c>
      <c r="E26" s="25" t="s">
        <v>4</v>
      </c>
      <c r="F26" s="25" t="s">
        <v>4</v>
      </c>
      <c r="G26" s="42"/>
      <c r="H26" s="42"/>
      <c r="I26" s="42"/>
      <c r="J26" s="42"/>
    </row>
    <row r="27" spans="1:14" ht="15" customHeight="1">
      <c r="A27" s="416" t="s">
        <v>262</v>
      </c>
      <c r="B27" s="471"/>
      <c r="C27" s="417"/>
      <c r="D27" s="31" t="s">
        <v>274</v>
      </c>
      <c r="E27" s="25" t="s">
        <v>4</v>
      </c>
      <c r="F27" s="25" t="s">
        <v>4</v>
      </c>
      <c r="G27" s="42"/>
      <c r="H27" s="42"/>
      <c r="I27" s="42"/>
      <c r="J27" s="42"/>
      <c r="K27" s="308">
        <v>2022</v>
      </c>
      <c r="L27" s="308">
        <v>2023</v>
      </c>
      <c r="M27" s="308">
        <v>2024</v>
      </c>
    </row>
    <row r="28" spans="1:14" ht="15" customHeight="1">
      <c r="A28" s="495" t="s">
        <v>6</v>
      </c>
      <c r="B28" s="496"/>
      <c r="C28" s="497"/>
      <c r="D28" s="44">
        <v>1000</v>
      </c>
      <c r="E28" s="45"/>
      <c r="F28" s="45"/>
      <c r="G28" s="46">
        <f>G29+G33+G38+G41+G45+G48+G51</f>
        <v>61957197.240000002</v>
      </c>
      <c r="H28" s="46">
        <f>H29+H33+H38+H41+H45+H48+H51</f>
        <v>61957197.240000002</v>
      </c>
      <c r="I28" s="46">
        <f>I29+I33+I38+I41+I45+I48+I51</f>
        <v>61957197.240000002</v>
      </c>
      <c r="J28" s="46">
        <f>J29+J33+J38+J41+J45+J48</f>
        <v>0</v>
      </c>
      <c r="K28" s="23">
        <f>G55+G203</f>
        <v>51594747.240000002</v>
      </c>
      <c r="L28" s="23">
        <f>H55+H203</f>
        <v>51594747.240000002</v>
      </c>
      <c r="M28" s="23">
        <f>I55+I203</f>
        <v>51594747.240000002</v>
      </c>
      <c r="N28" s="253" t="s">
        <v>408</v>
      </c>
    </row>
    <row r="29" spans="1:14" ht="15" customHeight="1">
      <c r="A29" s="472" t="s">
        <v>7</v>
      </c>
      <c r="B29" s="473"/>
      <c r="C29" s="474"/>
      <c r="D29" s="408">
        <v>1100</v>
      </c>
      <c r="E29" s="396">
        <v>120</v>
      </c>
      <c r="F29" s="396"/>
      <c r="G29" s="447">
        <f>G31</f>
        <v>0</v>
      </c>
      <c r="H29" s="447">
        <f t="shared" ref="H29:J29" si="0">H31</f>
        <v>0</v>
      </c>
      <c r="I29" s="447">
        <f t="shared" si="0"/>
        <v>0</v>
      </c>
      <c r="J29" s="447">
        <f t="shared" si="0"/>
        <v>0</v>
      </c>
      <c r="K29" s="23">
        <f>G129</f>
        <v>10362450</v>
      </c>
      <c r="L29" s="23">
        <f>H129</f>
        <v>10362450</v>
      </c>
      <c r="M29" s="23">
        <f>I129</f>
        <v>10362450</v>
      </c>
      <c r="N29" s="253" t="s">
        <v>409</v>
      </c>
    </row>
    <row r="30" spans="1:14" ht="15" customHeight="1">
      <c r="A30" s="431" t="s">
        <v>8</v>
      </c>
      <c r="B30" s="432"/>
      <c r="C30" s="433"/>
      <c r="D30" s="410"/>
      <c r="E30" s="397"/>
      <c r="F30" s="397"/>
      <c r="G30" s="448"/>
      <c r="H30" s="448"/>
      <c r="I30" s="448"/>
      <c r="J30" s="448"/>
      <c r="K30" s="23">
        <f>SUM(K28:K29)</f>
        <v>61957197.240000002</v>
      </c>
      <c r="L30" s="23">
        <f t="shared" ref="L30:M30" si="1">SUM(L28:L29)</f>
        <v>61957197.240000002</v>
      </c>
      <c r="M30" s="23">
        <f t="shared" si="1"/>
        <v>61957197.240000002</v>
      </c>
    </row>
    <row r="31" spans="1:14" ht="15" customHeight="1">
      <c r="A31" s="435" t="s">
        <v>7</v>
      </c>
      <c r="B31" s="436"/>
      <c r="C31" s="437"/>
      <c r="D31" s="408">
        <v>1110</v>
      </c>
      <c r="E31" s="396"/>
      <c r="F31" s="396">
        <v>120</v>
      </c>
      <c r="G31" s="394"/>
      <c r="H31" s="411"/>
      <c r="I31" s="411"/>
      <c r="J31" s="411"/>
    </row>
    <row r="32" spans="1:14" ht="15" customHeight="1">
      <c r="A32" s="457" t="s">
        <v>307</v>
      </c>
      <c r="B32" s="458"/>
      <c r="C32" s="459"/>
      <c r="D32" s="410"/>
      <c r="E32" s="397"/>
      <c r="F32" s="397"/>
      <c r="G32" s="395"/>
      <c r="H32" s="412"/>
      <c r="I32" s="412"/>
      <c r="J32" s="412"/>
      <c r="K32" s="23"/>
    </row>
    <row r="33" spans="1:12" ht="15" customHeight="1">
      <c r="A33" s="414" t="s">
        <v>9</v>
      </c>
      <c r="B33" s="434"/>
      <c r="C33" s="415"/>
      <c r="D33" s="31">
        <v>1200</v>
      </c>
      <c r="E33" s="25">
        <v>130</v>
      </c>
      <c r="F33" s="25"/>
      <c r="G33" s="34">
        <f>G34+G37+G36</f>
        <v>51519747.240000002</v>
      </c>
      <c r="H33" s="34">
        <f t="shared" ref="H33:J33" si="2">H34+H37+H36</f>
        <v>51519747.240000002</v>
      </c>
      <c r="I33" s="34">
        <f t="shared" si="2"/>
        <v>51519747.240000002</v>
      </c>
      <c r="J33" s="34">
        <f t="shared" si="2"/>
        <v>0</v>
      </c>
    </row>
    <row r="34" spans="1:12" ht="15" customHeight="1">
      <c r="A34" s="435" t="s">
        <v>7</v>
      </c>
      <c r="B34" s="436"/>
      <c r="C34" s="437"/>
      <c r="D34" s="408">
        <v>1210</v>
      </c>
      <c r="E34" s="404">
        <v>130</v>
      </c>
      <c r="F34" s="404">
        <v>130</v>
      </c>
      <c r="G34" s="489">
        <f>G55</f>
        <v>50046347.240000002</v>
      </c>
      <c r="H34" s="489">
        <f t="shared" ref="H34:J34" si="3">H55</f>
        <v>50046347.240000002</v>
      </c>
      <c r="I34" s="489">
        <f t="shared" si="3"/>
        <v>50046347.240000002</v>
      </c>
      <c r="J34" s="489">
        <f t="shared" si="3"/>
        <v>0</v>
      </c>
    </row>
    <row r="35" spans="1:12" ht="25.5" customHeight="1">
      <c r="A35" s="457" t="s">
        <v>10</v>
      </c>
      <c r="B35" s="458"/>
      <c r="C35" s="459"/>
      <c r="D35" s="410"/>
      <c r="E35" s="404"/>
      <c r="F35" s="404"/>
      <c r="G35" s="489"/>
      <c r="H35" s="489"/>
      <c r="I35" s="489"/>
      <c r="J35" s="489"/>
      <c r="L35" s="23"/>
    </row>
    <row r="36" spans="1:12" ht="27.75" customHeight="1">
      <c r="A36" s="414" t="s">
        <v>11</v>
      </c>
      <c r="B36" s="434"/>
      <c r="C36" s="415"/>
      <c r="D36" s="31">
        <v>1220</v>
      </c>
      <c r="E36" s="25">
        <v>130</v>
      </c>
      <c r="F36" s="28"/>
      <c r="G36" s="42"/>
      <c r="H36" s="42"/>
      <c r="I36" s="42"/>
      <c r="J36" s="42"/>
    </row>
    <row r="37" spans="1:12" ht="13.5" customHeight="1">
      <c r="A37" s="414" t="s">
        <v>312</v>
      </c>
      <c r="B37" s="434"/>
      <c r="C37" s="415"/>
      <c r="D37" s="31" t="s">
        <v>311</v>
      </c>
      <c r="E37" s="25">
        <v>130</v>
      </c>
      <c r="F37" s="25">
        <v>130</v>
      </c>
      <c r="G37" s="356">
        <f t="shared" ref="G37:J37" si="4">G203-G31-G39-G46</f>
        <v>1473400</v>
      </c>
      <c r="H37" s="299">
        <f t="shared" si="4"/>
        <v>1473400</v>
      </c>
      <c r="I37" s="299">
        <f t="shared" si="4"/>
        <v>1473400</v>
      </c>
      <c r="J37" s="299">
        <f t="shared" si="4"/>
        <v>0</v>
      </c>
    </row>
    <row r="38" spans="1:12" ht="15" customHeight="1">
      <c r="A38" s="414" t="s">
        <v>12</v>
      </c>
      <c r="B38" s="434"/>
      <c r="C38" s="415"/>
      <c r="D38" s="31">
        <v>1300</v>
      </c>
      <c r="E38" s="25">
        <v>140</v>
      </c>
      <c r="F38" s="25"/>
      <c r="G38" s="34">
        <f>G39</f>
        <v>0</v>
      </c>
      <c r="H38" s="34">
        <f t="shared" ref="H38:I38" si="5">H39</f>
        <v>0</v>
      </c>
      <c r="I38" s="34">
        <f t="shared" si="5"/>
        <v>0</v>
      </c>
      <c r="J38" s="34">
        <f t="shared" ref="J38" si="6">J40</f>
        <v>0</v>
      </c>
    </row>
    <row r="39" spans="1:12" ht="15" customHeight="1">
      <c r="A39" s="435" t="s">
        <v>7</v>
      </c>
      <c r="B39" s="436"/>
      <c r="C39" s="437"/>
      <c r="D39" s="408">
        <v>1310</v>
      </c>
      <c r="E39" s="396">
        <v>140</v>
      </c>
      <c r="F39" s="396">
        <v>140</v>
      </c>
      <c r="G39" s="394"/>
      <c r="H39" s="411"/>
      <c r="I39" s="411"/>
      <c r="J39" s="411"/>
    </row>
    <row r="40" spans="1:12" ht="15" customHeight="1">
      <c r="A40" s="457" t="s">
        <v>306</v>
      </c>
      <c r="B40" s="458"/>
      <c r="C40" s="459"/>
      <c r="D40" s="410"/>
      <c r="E40" s="397"/>
      <c r="F40" s="397"/>
      <c r="G40" s="395"/>
      <c r="H40" s="412"/>
      <c r="I40" s="412"/>
      <c r="J40" s="412"/>
    </row>
    <row r="41" spans="1:12" ht="15" customHeight="1">
      <c r="A41" s="490" t="s">
        <v>13</v>
      </c>
      <c r="B41" s="491"/>
      <c r="C41" s="492"/>
      <c r="D41" s="31">
        <v>1400</v>
      </c>
      <c r="E41" s="25">
        <v>150</v>
      </c>
      <c r="F41" s="17"/>
      <c r="G41" s="34">
        <f>G42</f>
        <v>10362450</v>
      </c>
      <c r="H41" s="34">
        <f t="shared" ref="H41:I41" si="7">H42</f>
        <v>10362450</v>
      </c>
      <c r="I41" s="34">
        <f t="shared" si="7"/>
        <v>10362450</v>
      </c>
      <c r="J41" s="34">
        <f t="shared" ref="J41" si="8">J42+J44</f>
        <v>0</v>
      </c>
    </row>
    <row r="42" spans="1:12" ht="15" customHeight="1">
      <c r="A42" s="414" t="s">
        <v>7</v>
      </c>
      <c r="B42" s="434"/>
      <c r="C42" s="415"/>
      <c r="D42" s="407" t="s">
        <v>308</v>
      </c>
      <c r="E42" s="408" t="s">
        <v>430</v>
      </c>
      <c r="F42" s="408">
        <v>150</v>
      </c>
      <c r="G42" s="429">
        <f>G129</f>
        <v>10362450</v>
      </c>
      <c r="H42" s="429">
        <f t="shared" ref="H42:I42" si="9">H129</f>
        <v>10362450</v>
      </c>
      <c r="I42" s="429">
        <f t="shared" si="9"/>
        <v>10362450</v>
      </c>
      <c r="J42" s="429"/>
    </row>
    <row r="43" spans="1:12" ht="15" customHeight="1">
      <c r="A43" s="444" t="s">
        <v>15</v>
      </c>
      <c r="B43" s="445"/>
      <c r="C43" s="446"/>
      <c r="D43" s="407"/>
      <c r="E43" s="409"/>
      <c r="F43" s="409"/>
      <c r="G43" s="430"/>
      <c r="H43" s="430"/>
      <c r="I43" s="430"/>
      <c r="J43" s="430"/>
    </row>
    <row r="44" spans="1:12" ht="15" customHeight="1">
      <c r="A44" s="444" t="s">
        <v>16</v>
      </c>
      <c r="B44" s="445"/>
      <c r="C44" s="446"/>
      <c r="D44" s="279" t="s">
        <v>429</v>
      </c>
      <c r="E44" s="278" t="s">
        <v>430</v>
      </c>
      <c r="F44" s="278"/>
      <c r="G44" s="278"/>
      <c r="H44" s="278"/>
      <c r="I44" s="278"/>
      <c r="J44" s="278"/>
    </row>
    <row r="45" spans="1:12" ht="15" customHeight="1">
      <c r="A45" s="414" t="s">
        <v>14</v>
      </c>
      <c r="B45" s="434"/>
      <c r="C45" s="415"/>
      <c r="D45" s="31">
        <v>1500</v>
      </c>
      <c r="E45" s="25">
        <v>180</v>
      </c>
      <c r="F45" s="25"/>
      <c r="G45" s="34">
        <f>G46</f>
        <v>75000</v>
      </c>
      <c r="H45" s="34">
        <f t="shared" ref="H45:J45" si="10">H46</f>
        <v>75000</v>
      </c>
      <c r="I45" s="34">
        <f t="shared" si="10"/>
        <v>75000</v>
      </c>
      <c r="J45" s="34">
        <f t="shared" si="10"/>
        <v>0</v>
      </c>
    </row>
    <row r="46" spans="1:12" ht="15" customHeight="1">
      <c r="A46" s="435" t="s">
        <v>7</v>
      </c>
      <c r="B46" s="436"/>
      <c r="C46" s="437"/>
      <c r="D46" s="408">
        <v>1510</v>
      </c>
      <c r="E46" s="396">
        <v>180</v>
      </c>
      <c r="F46" s="396">
        <v>150</v>
      </c>
      <c r="G46" s="411">
        <f>G550+G580</f>
        <v>75000</v>
      </c>
      <c r="H46" s="411">
        <f t="shared" ref="H46:I46" si="11">H550+H580</f>
        <v>75000</v>
      </c>
      <c r="I46" s="411">
        <f t="shared" si="11"/>
        <v>75000</v>
      </c>
      <c r="J46" s="411">
        <f t="shared" ref="J46" si="12">J129</f>
        <v>0</v>
      </c>
    </row>
    <row r="47" spans="1:12" ht="15" customHeight="1">
      <c r="A47" s="431" t="s">
        <v>310</v>
      </c>
      <c r="B47" s="432"/>
      <c r="C47" s="433"/>
      <c r="D47" s="410"/>
      <c r="E47" s="397"/>
      <c r="F47" s="397"/>
      <c r="G47" s="412"/>
      <c r="H47" s="412"/>
      <c r="I47" s="412"/>
      <c r="J47" s="412"/>
    </row>
    <row r="48" spans="1:12" ht="15" customHeight="1">
      <c r="A48" s="414" t="s">
        <v>17</v>
      </c>
      <c r="B48" s="434"/>
      <c r="C48" s="415"/>
      <c r="D48" s="31">
        <v>1900</v>
      </c>
      <c r="E48" s="25"/>
      <c r="F48" s="25"/>
      <c r="G48" s="34">
        <f>G49</f>
        <v>0</v>
      </c>
      <c r="H48" s="34">
        <f t="shared" ref="H48:J48" si="13">H49</f>
        <v>0</v>
      </c>
      <c r="I48" s="34">
        <f t="shared" si="13"/>
        <v>0</v>
      </c>
      <c r="J48" s="34">
        <f t="shared" si="13"/>
        <v>0</v>
      </c>
    </row>
    <row r="49" spans="1:13" ht="15" customHeight="1">
      <c r="A49" s="435" t="s">
        <v>7</v>
      </c>
      <c r="B49" s="436"/>
      <c r="C49" s="437"/>
      <c r="D49" s="408" t="s">
        <v>309</v>
      </c>
      <c r="E49" s="396"/>
      <c r="F49" s="396"/>
      <c r="G49" s="411"/>
      <c r="H49" s="411"/>
      <c r="I49" s="411"/>
      <c r="J49" s="411"/>
    </row>
    <row r="50" spans="1:13" ht="15" customHeight="1">
      <c r="A50" s="463"/>
      <c r="B50" s="494"/>
      <c r="C50" s="451"/>
      <c r="D50" s="410"/>
      <c r="E50" s="397"/>
      <c r="F50" s="397"/>
      <c r="G50" s="412"/>
      <c r="H50" s="412"/>
      <c r="I50" s="412"/>
      <c r="J50" s="412"/>
    </row>
    <row r="51" spans="1:13" ht="15" customHeight="1">
      <c r="A51" s="416" t="s">
        <v>263</v>
      </c>
      <c r="B51" s="471"/>
      <c r="C51" s="417"/>
      <c r="D51" s="31">
        <v>1980</v>
      </c>
      <c r="E51" s="25" t="s">
        <v>4</v>
      </c>
      <c r="F51" s="25"/>
      <c r="G51" s="34">
        <f>G52</f>
        <v>0</v>
      </c>
      <c r="H51" s="34">
        <f t="shared" ref="H51:J51" si="14">H52</f>
        <v>0</v>
      </c>
      <c r="I51" s="34">
        <f t="shared" si="14"/>
        <v>0</v>
      </c>
      <c r="J51" s="48" t="str">
        <f t="shared" si="14"/>
        <v>x</v>
      </c>
    </row>
    <row r="52" spans="1:13" ht="15" customHeight="1">
      <c r="A52" s="435" t="s">
        <v>18</v>
      </c>
      <c r="B52" s="436"/>
      <c r="C52" s="437"/>
      <c r="D52" s="408">
        <v>1981</v>
      </c>
      <c r="E52" s="396">
        <v>510</v>
      </c>
      <c r="F52" s="396"/>
      <c r="G52" s="402"/>
      <c r="H52" s="402"/>
      <c r="I52" s="402"/>
      <c r="J52" s="411" t="s">
        <v>4</v>
      </c>
    </row>
    <row r="53" spans="1:13" ht="15" customHeight="1">
      <c r="A53" s="431" t="s">
        <v>19</v>
      </c>
      <c r="B53" s="432"/>
      <c r="C53" s="433"/>
      <c r="D53" s="410"/>
      <c r="E53" s="397"/>
      <c r="F53" s="397"/>
      <c r="G53" s="403"/>
      <c r="H53" s="403"/>
      <c r="I53" s="403"/>
      <c r="J53" s="412"/>
    </row>
    <row r="54" spans="1:13" ht="15" customHeight="1">
      <c r="A54" s="498" t="s">
        <v>20</v>
      </c>
      <c r="B54" s="499"/>
      <c r="C54" s="500"/>
      <c r="D54" s="44">
        <v>2000</v>
      </c>
      <c r="E54" s="45" t="s">
        <v>4</v>
      </c>
      <c r="F54" s="47"/>
      <c r="G54" s="46">
        <f>G55+G129+G203</f>
        <v>61957197.240000002</v>
      </c>
      <c r="H54" s="46">
        <f>H55+H129+H203</f>
        <v>61957197.240000002</v>
      </c>
      <c r="I54" s="46">
        <f>I55+I129+I203</f>
        <v>61957197.240000002</v>
      </c>
      <c r="J54" s="46">
        <f>J55+J129+J203</f>
        <v>0</v>
      </c>
      <c r="K54" s="23">
        <f>G54-G28</f>
        <v>0</v>
      </c>
      <c r="L54" s="23">
        <f>H54-H28</f>
        <v>0</v>
      </c>
      <c r="M54" s="23">
        <f>I54-I28</f>
        <v>0</v>
      </c>
    </row>
    <row r="55" spans="1:13" ht="15" customHeight="1">
      <c r="A55" s="501" t="s">
        <v>21</v>
      </c>
      <c r="B55" s="502"/>
      <c r="C55" s="503"/>
      <c r="D55" s="55"/>
      <c r="E55" s="56"/>
      <c r="F55" s="57"/>
      <c r="G55" s="59">
        <f>G56+G72+G80+G85+G93+G95+G116</f>
        <v>50046347.240000002</v>
      </c>
      <c r="H55" s="59">
        <f>H56+H72+H80+H85+H93+H95+H116</f>
        <v>50046347.240000002</v>
      </c>
      <c r="I55" s="59">
        <f>I56+I72+I80+I85+I93+I95+I116</f>
        <v>50046347.240000002</v>
      </c>
      <c r="J55" s="58"/>
      <c r="K55" s="33" t="s">
        <v>298</v>
      </c>
    </row>
    <row r="56" spans="1:13" ht="15" customHeight="1">
      <c r="A56" s="435" t="s">
        <v>7</v>
      </c>
      <c r="B56" s="436"/>
      <c r="C56" s="437"/>
      <c r="D56" s="408">
        <v>2100</v>
      </c>
      <c r="E56" s="396" t="s">
        <v>4</v>
      </c>
      <c r="F56" s="396"/>
      <c r="G56" s="447">
        <f>G58+G60+G61+G62+G66+G67+G69+G68+G70</f>
        <v>46175590</v>
      </c>
      <c r="H56" s="447">
        <f t="shared" ref="H56:I56" si="15">H58+H60+H61+H62+H66+H67+H69+H68+H70</f>
        <v>46175590</v>
      </c>
      <c r="I56" s="447">
        <f t="shared" si="15"/>
        <v>46175590</v>
      </c>
      <c r="J56" s="411" t="s">
        <v>4</v>
      </c>
    </row>
    <row r="57" spans="1:13" ht="15" customHeight="1">
      <c r="A57" s="457" t="s">
        <v>439</v>
      </c>
      <c r="B57" s="458"/>
      <c r="C57" s="459"/>
      <c r="D57" s="410"/>
      <c r="E57" s="397"/>
      <c r="F57" s="397"/>
      <c r="G57" s="448"/>
      <c r="H57" s="448"/>
      <c r="I57" s="448"/>
      <c r="J57" s="412"/>
    </row>
    <row r="58" spans="1:13" ht="15" customHeight="1">
      <c r="A58" s="435" t="s">
        <v>7</v>
      </c>
      <c r="B58" s="436"/>
      <c r="C58" s="437"/>
      <c r="D58" s="408">
        <v>2110</v>
      </c>
      <c r="E58" s="396">
        <v>111</v>
      </c>
      <c r="F58" s="396">
        <v>211</v>
      </c>
      <c r="G58" s="411">
        <f>G369+G370+G405+G406+G411+G412+G439</f>
        <v>35465330</v>
      </c>
      <c r="H58" s="411">
        <f>H369+H370+H405+H406+H411+H412+H439</f>
        <v>35465330</v>
      </c>
      <c r="I58" s="411">
        <f>I369+I370+I405+I406+I411+I412+I439</f>
        <v>35465330</v>
      </c>
      <c r="J58" s="411" t="s">
        <v>4</v>
      </c>
    </row>
    <row r="59" spans="1:13" ht="15" customHeight="1">
      <c r="A59" s="431" t="s">
        <v>23</v>
      </c>
      <c r="B59" s="432"/>
      <c r="C59" s="433"/>
      <c r="D59" s="410"/>
      <c r="E59" s="397"/>
      <c r="F59" s="397"/>
      <c r="G59" s="412"/>
      <c r="H59" s="412"/>
      <c r="I59" s="412"/>
      <c r="J59" s="412"/>
    </row>
    <row r="60" spans="1:13" ht="15" customHeight="1">
      <c r="A60" s="414" t="s">
        <v>24</v>
      </c>
      <c r="B60" s="434"/>
      <c r="C60" s="415"/>
      <c r="D60" s="31">
        <v>2120</v>
      </c>
      <c r="E60" s="25">
        <v>112</v>
      </c>
      <c r="F60" s="25"/>
      <c r="G60" s="41">
        <f>G371+G372+G373+G374</f>
        <v>0</v>
      </c>
      <c r="H60" s="41">
        <f t="shared" ref="H60:I60" si="16">H371+H372+H373+H374</f>
        <v>0</v>
      </c>
      <c r="I60" s="41">
        <f t="shared" si="16"/>
        <v>0</v>
      </c>
      <c r="J60" s="41" t="s">
        <v>4</v>
      </c>
    </row>
    <row r="61" spans="1:13" ht="15" customHeight="1">
      <c r="A61" s="414" t="s">
        <v>25</v>
      </c>
      <c r="B61" s="434"/>
      <c r="C61" s="415"/>
      <c r="D61" s="31">
        <v>2130</v>
      </c>
      <c r="E61" s="25">
        <v>113</v>
      </c>
      <c r="F61" s="25"/>
      <c r="G61" s="42"/>
      <c r="H61" s="42"/>
      <c r="I61" s="42"/>
      <c r="J61" s="41" t="s">
        <v>4</v>
      </c>
    </row>
    <row r="62" spans="1:13" ht="25.5" customHeight="1">
      <c r="A62" s="414" t="s">
        <v>440</v>
      </c>
      <c r="B62" s="434"/>
      <c r="C62" s="415"/>
      <c r="D62" s="31">
        <v>2140</v>
      </c>
      <c r="E62" s="25">
        <v>119</v>
      </c>
      <c r="F62" s="25"/>
      <c r="G62" s="34">
        <f>G63+G65</f>
        <v>10710260</v>
      </c>
      <c r="H62" s="34">
        <f t="shared" ref="H62:I62" si="17">H63+H65</f>
        <v>10710260</v>
      </c>
      <c r="I62" s="34">
        <f t="shared" si="17"/>
        <v>10710260</v>
      </c>
      <c r="J62" s="41" t="s">
        <v>4</v>
      </c>
    </row>
    <row r="63" spans="1:13" ht="15" customHeight="1">
      <c r="A63" s="435" t="s">
        <v>7</v>
      </c>
      <c r="B63" s="436"/>
      <c r="C63" s="437"/>
      <c r="D63" s="408">
        <v>2141</v>
      </c>
      <c r="E63" s="396">
        <v>119</v>
      </c>
      <c r="F63" s="396">
        <v>213</v>
      </c>
      <c r="G63" s="411">
        <f>G377+G413+G407+G440</f>
        <v>10710260</v>
      </c>
      <c r="H63" s="411">
        <f>H377+H413+H407+H440</f>
        <v>10710260</v>
      </c>
      <c r="I63" s="411">
        <f>I377+I413+I407+I440</f>
        <v>10710260</v>
      </c>
      <c r="J63" s="411" t="s">
        <v>4</v>
      </c>
    </row>
    <row r="64" spans="1:13" ht="15" customHeight="1">
      <c r="A64" s="431" t="s">
        <v>27</v>
      </c>
      <c r="B64" s="432"/>
      <c r="C64" s="433"/>
      <c r="D64" s="410"/>
      <c r="E64" s="397"/>
      <c r="F64" s="397"/>
      <c r="G64" s="412"/>
      <c r="H64" s="412"/>
      <c r="I64" s="412"/>
      <c r="J64" s="412"/>
    </row>
    <row r="65" spans="1:10" ht="15" customHeight="1">
      <c r="A65" s="414" t="s">
        <v>28</v>
      </c>
      <c r="B65" s="434"/>
      <c r="C65" s="415"/>
      <c r="D65" s="31">
        <v>2142</v>
      </c>
      <c r="E65" s="25">
        <v>119</v>
      </c>
      <c r="F65" s="25"/>
      <c r="G65" s="334">
        <f>G375+G376+G414+G415</f>
        <v>0</v>
      </c>
      <c r="H65" s="334">
        <f t="shared" ref="H65:I65" si="18">H375+H376+H414+H415</f>
        <v>0</v>
      </c>
      <c r="I65" s="334">
        <f t="shared" si="18"/>
        <v>0</v>
      </c>
      <c r="J65" s="41" t="s">
        <v>4</v>
      </c>
    </row>
    <row r="66" spans="1:10" ht="15" customHeight="1">
      <c r="A66" s="414" t="s">
        <v>431</v>
      </c>
      <c r="B66" s="434"/>
      <c r="C66" s="415"/>
      <c r="D66" s="31">
        <v>2150</v>
      </c>
      <c r="E66" s="25">
        <v>131</v>
      </c>
      <c r="F66" s="25"/>
      <c r="G66" s="41"/>
      <c r="H66" s="41"/>
      <c r="I66" s="41"/>
      <c r="J66" s="41" t="s">
        <v>4</v>
      </c>
    </row>
    <row r="67" spans="1:10" ht="25.5" customHeight="1">
      <c r="A67" s="414" t="s">
        <v>432</v>
      </c>
      <c r="B67" s="434"/>
      <c r="C67" s="415"/>
      <c r="D67" s="31">
        <v>2160</v>
      </c>
      <c r="E67" s="25">
        <v>133</v>
      </c>
      <c r="F67" s="25"/>
      <c r="G67" s="41"/>
      <c r="H67" s="41"/>
      <c r="I67" s="41"/>
      <c r="J67" s="41" t="s">
        <v>4</v>
      </c>
    </row>
    <row r="68" spans="1:10" ht="15.75" customHeight="1">
      <c r="A68" s="414" t="s">
        <v>30</v>
      </c>
      <c r="B68" s="434"/>
      <c r="C68" s="415"/>
      <c r="D68" s="31" t="s">
        <v>433</v>
      </c>
      <c r="E68" s="287">
        <v>134</v>
      </c>
      <c r="F68" s="287"/>
      <c r="G68" s="286"/>
      <c r="H68" s="286"/>
      <c r="I68" s="286"/>
      <c r="J68" s="286"/>
    </row>
    <row r="69" spans="1:10" ht="29.25" customHeight="1">
      <c r="A69" s="444" t="s">
        <v>31</v>
      </c>
      <c r="B69" s="445"/>
      <c r="C69" s="446"/>
      <c r="D69" s="31" t="s">
        <v>434</v>
      </c>
      <c r="E69" s="25">
        <v>139</v>
      </c>
      <c r="F69" s="25"/>
      <c r="G69" s="280"/>
      <c r="H69" s="280"/>
      <c r="I69" s="280"/>
      <c r="J69" s="41" t="s">
        <v>4</v>
      </c>
    </row>
    <row r="70" spans="1:10" ht="15" customHeight="1">
      <c r="A70" s="435" t="s">
        <v>7</v>
      </c>
      <c r="B70" s="436"/>
      <c r="C70" s="437"/>
      <c r="D70" s="408" t="s">
        <v>435</v>
      </c>
      <c r="E70" s="396">
        <v>139</v>
      </c>
      <c r="F70" s="396"/>
      <c r="G70" s="411"/>
      <c r="H70" s="411"/>
      <c r="I70" s="411"/>
      <c r="J70" s="411" t="s">
        <v>4</v>
      </c>
    </row>
    <row r="71" spans="1:10" ht="15" customHeight="1">
      <c r="A71" s="431" t="s">
        <v>32</v>
      </c>
      <c r="B71" s="432"/>
      <c r="C71" s="433"/>
      <c r="D71" s="410"/>
      <c r="E71" s="397"/>
      <c r="F71" s="397"/>
      <c r="G71" s="412"/>
      <c r="H71" s="412"/>
      <c r="I71" s="412"/>
      <c r="J71" s="412"/>
    </row>
    <row r="72" spans="1:10" ht="15" customHeight="1">
      <c r="A72" s="414" t="s">
        <v>438</v>
      </c>
      <c r="B72" s="434"/>
      <c r="C72" s="415"/>
      <c r="D72" s="31">
        <v>2200</v>
      </c>
      <c r="E72" s="25">
        <v>300</v>
      </c>
      <c r="F72" s="25"/>
      <c r="G72" s="49">
        <f>G75+G77+G78+G79</f>
        <v>0</v>
      </c>
      <c r="H72" s="49">
        <f t="shared" ref="H72:I72" si="19">H75+H77+H78+H79</f>
        <v>0</v>
      </c>
      <c r="I72" s="49">
        <f t="shared" si="19"/>
        <v>0</v>
      </c>
      <c r="J72" s="41" t="s">
        <v>4</v>
      </c>
    </row>
    <row r="73" spans="1:10" ht="15" customHeight="1">
      <c r="A73" s="435" t="s">
        <v>7</v>
      </c>
      <c r="B73" s="436"/>
      <c r="C73" s="437"/>
      <c r="D73" s="408">
        <v>2210</v>
      </c>
      <c r="E73" s="396">
        <v>320</v>
      </c>
      <c r="F73" s="396"/>
      <c r="G73" s="411">
        <f>G75+G77+G78+G79</f>
        <v>0</v>
      </c>
      <c r="H73" s="411">
        <f t="shared" ref="H73:I73" si="20">H75+H77+H78+H79</f>
        <v>0</v>
      </c>
      <c r="I73" s="411">
        <f t="shared" si="20"/>
        <v>0</v>
      </c>
      <c r="J73" s="411" t="s">
        <v>4</v>
      </c>
    </row>
    <row r="74" spans="1:10" ht="15" customHeight="1">
      <c r="A74" s="431" t="s">
        <v>35</v>
      </c>
      <c r="B74" s="432"/>
      <c r="C74" s="433"/>
      <c r="D74" s="410"/>
      <c r="E74" s="397"/>
      <c r="F74" s="397"/>
      <c r="G74" s="412"/>
      <c r="H74" s="412"/>
      <c r="I74" s="412"/>
      <c r="J74" s="412"/>
    </row>
    <row r="75" spans="1:10" ht="15" customHeight="1">
      <c r="A75" s="435" t="s">
        <v>18</v>
      </c>
      <c r="B75" s="436"/>
      <c r="C75" s="437"/>
      <c r="D75" s="408">
        <v>2211</v>
      </c>
      <c r="E75" s="396">
        <v>321</v>
      </c>
      <c r="F75" s="396"/>
      <c r="G75" s="411">
        <f>G378+G379+G416+G417</f>
        <v>0</v>
      </c>
      <c r="H75" s="411">
        <f>H378+H379+H416+H417</f>
        <v>0</v>
      </c>
      <c r="I75" s="411">
        <f>I378+I379+I416+I417</f>
        <v>0</v>
      </c>
      <c r="J75" s="411" t="s">
        <v>4</v>
      </c>
    </row>
    <row r="76" spans="1:10" ht="15" customHeight="1">
      <c r="A76" s="431" t="s">
        <v>36</v>
      </c>
      <c r="B76" s="432"/>
      <c r="C76" s="433"/>
      <c r="D76" s="410"/>
      <c r="E76" s="397"/>
      <c r="F76" s="397"/>
      <c r="G76" s="412"/>
      <c r="H76" s="412"/>
      <c r="I76" s="412"/>
      <c r="J76" s="412"/>
    </row>
    <row r="77" spans="1:10" ht="27.75" customHeight="1">
      <c r="A77" s="414" t="s">
        <v>37</v>
      </c>
      <c r="B77" s="434"/>
      <c r="C77" s="415"/>
      <c r="D77" s="31">
        <v>2220</v>
      </c>
      <c r="E77" s="25">
        <v>340</v>
      </c>
      <c r="F77" s="25"/>
      <c r="G77" s="41"/>
      <c r="H77" s="41"/>
      <c r="I77" s="41"/>
      <c r="J77" s="41" t="s">
        <v>4</v>
      </c>
    </row>
    <row r="78" spans="1:10" ht="33.75" customHeight="1">
      <c r="A78" s="414" t="s">
        <v>38</v>
      </c>
      <c r="B78" s="434"/>
      <c r="C78" s="415"/>
      <c r="D78" s="31">
        <v>2230</v>
      </c>
      <c r="E78" s="25">
        <v>350</v>
      </c>
      <c r="F78" s="25"/>
      <c r="G78" s="41"/>
      <c r="H78" s="41"/>
      <c r="I78" s="41"/>
      <c r="J78" s="41" t="s">
        <v>4</v>
      </c>
    </row>
    <row r="79" spans="1:10" ht="15" customHeight="1">
      <c r="A79" s="444" t="s">
        <v>436</v>
      </c>
      <c r="B79" s="445"/>
      <c r="C79" s="446"/>
      <c r="D79" s="31">
        <v>2240</v>
      </c>
      <c r="E79" s="25">
        <v>360</v>
      </c>
      <c r="F79" s="25"/>
      <c r="G79" s="41"/>
      <c r="H79" s="41"/>
      <c r="I79" s="41"/>
      <c r="J79" s="41" t="s">
        <v>4</v>
      </c>
    </row>
    <row r="80" spans="1:10" ht="15" customHeight="1">
      <c r="A80" s="414" t="s">
        <v>437</v>
      </c>
      <c r="B80" s="434"/>
      <c r="C80" s="415"/>
      <c r="D80" s="31">
        <v>2300</v>
      </c>
      <c r="E80" s="25">
        <v>850</v>
      </c>
      <c r="F80" s="25"/>
      <c r="G80" s="34">
        <f>G81+G83+G84</f>
        <v>299226.83999999997</v>
      </c>
      <c r="H80" s="34">
        <f t="shared" ref="H80:I80" si="21">H81+H83+H84</f>
        <v>299226.83999999997</v>
      </c>
      <c r="I80" s="34">
        <f t="shared" si="21"/>
        <v>299226.83999999997</v>
      </c>
      <c r="J80" s="41" t="s">
        <v>4</v>
      </c>
    </row>
    <row r="81" spans="1:10" ht="15" customHeight="1">
      <c r="A81" s="435" t="s">
        <v>18</v>
      </c>
      <c r="B81" s="436"/>
      <c r="C81" s="437"/>
      <c r="D81" s="408">
        <v>2310</v>
      </c>
      <c r="E81" s="396">
        <v>851</v>
      </c>
      <c r="F81" s="396">
        <v>291</v>
      </c>
      <c r="G81" s="411">
        <f>G389+G401</f>
        <v>299226.83999999997</v>
      </c>
      <c r="H81" s="411">
        <f>H389+H401</f>
        <v>299226.83999999997</v>
      </c>
      <c r="I81" s="411">
        <f>I389+I401</f>
        <v>299226.83999999997</v>
      </c>
      <c r="J81" s="411" t="s">
        <v>4</v>
      </c>
    </row>
    <row r="82" spans="1:10" ht="15" customHeight="1">
      <c r="A82" s="431" t="s">
        <v>40</v>
      </c>
      <c r="B82" s="432"/>
      <c r="C82" s="433"/>
      <c r="D82" s="410"/>
      <c r="E82" s="397"/>
      <c r="F82" s="397"/>
      <c r="G82" s="412"/>
      <c r="H82" s="412"/>
      <c r="I82" s="412"/>
      <c r="J82" s="412"/>
    </row>
    <row r="83" spans="1:10" ht="29.25" customHeight="1">
      <c r="A83" s="414" t="s">
        <v>41</v>
      </c>
      <c r="B83" s="434"/>
      <c r="C83" s="415"/>
      <c r="D83" s="31">
        <v>2320</v>
      </c>
      <c r="E83" s="25">
        <v>852</v>
      </c>
      <c r="F83" s="25">
        <v>292</v>
      </c>
      <c r="G83" s="41">
        <f>G390+G420</f>
        <v>0</v>
      </c>
      <c r="H83" s="41">
        <f>H390+H420</f>
        <v>0</v>
      </c>
      <c r="I83" s="41">
        <f>I390+I420</f>
        <v>0</v>
      </c>
      <c r="J83" s="41" t="s">
        <v>4</v>
      </c>
    </row>
    <row r="84" spans="1:10" ht="18.75" customHeight="1">
      <c r="A84" s="444" t="s">
        <v>42</v>
      </c>
      <c r="B84" s="445"/>
      <c r="C84" s="446"/>
      <c r="D84" s="31">
        <v>2330</v>
      </c>
      <c r="E84" s="25">
        <v>853</v>
      </c>
      <c r="F84" s="25"/>
      <c r="G84" s="41">
        <f>G391</f>
        <v>0</v>
      </c>
      <c r="H84" s="41">
        <f t="shared" ref="H84:I84" si="22">H391</f>
        <v>0</v>
      </c>
      <c r="I84" s="41">
        <f t="shared" si="22"/>
        <v>0</v>
      </c>
      <c r="J84" s="41" t="s">
        <v>4</v>
      </c>
    </row>
    <row r="85" spans="1:10" ht="15" customHeight="1">
      <c r="A85" s="444" t="s">
        <v>441</v>
      </c>
      <c r="B85" s="445"/>
      <c r="C85" s="446"/>
      <c r="D85" s="31">
        <v>2400</v>
      </c>
      <c r="E85" s="25" t="s">
        <v>4</v>
      </c>
      <c r="F85" s="25"/>
      <c r="G85" s="49">
        <f>SUM(G86:G92)</f>
        <v>0</v>
      </c>
      <c r="H85" s="49">
        <f t="shared" ref="H85:I85" si="23">SUM(H86:H92)</f>
        <v>0</v>
      </c>
      <c r="I85" s="49">
        <f t="shared" si="23"/>
        <v>0</v>
      </c>
      <c r="J85" s="41" t="s">
        <v>4</v>
      </c>
    </row>
    <row r="86" spans="1:10" ht="15" customHeight="1">
      <c r="A86" s="472" t="s">
        <v>18</v>
      </c>
      <c r="B86" s="473"/>
      <c r="C86" s="474"/>
      <c r="D86" s="408">
        <v>2410</v>
      </c>
      <c r="E86" s="396">
        <v>613</v>
      </c>
      <c r="F86" s="396"/>
      <c r="G86" s="411"/>
      <c r="H86" s="411"/>
      <c r="I86" s="411"/>
      <c r="J86" s="411" t="s">
        <v>4</v>
      </c>
    </row>
    <row r="87" spans="1:10" ht="15" customHeight="1">
      <c r="A87" s="457" t="s">
        <v>442</v>
      </c>
      <c r="B87" s="458"/>
      <c r="C87" s="459"/>
      <c r="D87" s="410"/>
      <c r="E87" s="397"/>
      <c r="F87" s="397"/>
      <c r="G87" s="412"/>
      <c r="H87" s="412"/>
      <c r="I87" s="412"/>
      <c r="J87" s="412"/>
    </row>
    <row r="88" spans="1:10" ht="15" customHeight="1">
      <c r="A88" s="444" t="s">
        <v>443</v>
      </c>
      <c r="B88" s="445"/>
      <c r="C88" s="446"/>
      <c r="D88" s="279" t="s">
        <v>444</v>
      </c>
      <c r="E88" s="276">
        <v>623</v>
      </c>
      <c r="F88" s="276"/>
      <c r="G88" s="281"/>
      <c r="H88" s="281"/>
      <c r="I88" s="281"/>
      <c r="J88" s="281" t="s">
        <v>4</v>
      </c>
    </row>
    <row r="89" spans="1:10" ht="27" customHeight="1">
      <c r="A89" s="444" t="s">
        <v>446</v>
      </c>
      <c r="B89" s="445"/>
      <c r="C89" s="446"/>
      <c r="D89" s="279" t="s">
        <v>445</v>
      </c>
      <c r="E89" s="276">
        <v>634</v>
      </c>
      <c r="F89" s="276"/>
      <c r="G89" s="281"/>
      <c r="H89" s="281"/>
      <c r="I89" s="281"/>
      <c r="J89" s="281" t="s">
        <v>4</v>
      </c>
    </row>
    <row r="90" spans="1:10" ht="15" customHeight="1">
      <c r="A90" s="444" t="s">
        <v>44</v>
      </c>
      <c r="B90" s="445"/>
      <c r="C90" s="446"/>
      <c r="D90" s="279" t="s">
        <v>447</v>
      </c>
      <c r="E90" s="276">
        <v>810</v>
      </c>
      <c r="F90" s="276"/>
      <c r="G90" s="281"/>
      <c r="H90" s="281"/>
      <c r="I90" s="281"/>
      <c r="J90" s="281" t="s">
        <v>4</v>
      </c>
    </row>
    <row r="91" spans="1:10" ht="15" customHeight="1">
      <c r="A91" s="444" t="s">
        <v>45</v>
      </c>
      <c r="B91" s="445"/>
      <c r="C91" s="446"/>
      <c r="D91" s="31" t="s">
        <v>448</v>
      </c>
      <c r="E91" s="25">
        <v>862</v>
      </c>
      <c r="F91" s="25"/>
      <c r="G91" s="41"/>
      <c r="H91" s="41"/>
      <c r="I91" s="41"/>
      <c r="J91" s="41" t="s">
        <v>4</v>
      </c>
    </row>
    <row r="92" spans="1:10" ht="22.5" customHeight="1">
      <c r="A92" s="444" t="s">
        <v>46</v>
      </c>
      <c r="B92" s="445"/>
      <c r="C92" s="446"/>
      <c r="D92" s="31" t="s">
        <v>449</v>
      </c>
      <c r="E92" s="25">
        <v>863</v>
      </c>
      <c r="F92" s="25"/>
      <c r="G92" s="41"/>
      <c r="H92" s="41"/>
      <c r="I92" s="41"/>
      <c r="J92" s="41" t="s">
        <v>4</v>
      </c>
    </row>
    <row r="93" spans="1:10" ht="22.5" customHeight="1">
      <c r="A93" s="444" t="s">
        <v>450</v>
      </c>
      <c r="B93" s="445"/>
      <c r="C93" s="446"/>
      <c r="D93" s="31">
        <v>2500</v>
      </c>
      <c r="E93" s="25" t="s">
        <v>4</v>
      </c>
      <c r="F93" s="25"/>
      <c r="G93" s="49">
        <f>G94</f>
        <v>0</v>
      </c>
      <c r="H93" s="49">
        <f t="shared" ref="H93:I93" si="24">H94</f>
        <v>0</v>
      </c>
      <c r="I93" s="49">
        <f t="shared" si="24"/>
        <v>0</v>
      </c>
      <c r="J93" s="41" t="s">
        <v>4</v>
      </c>
    </row>
    <row r="94" spans="1:10" ht="27" customHeight="1">
      <c r="A94" s="444" t="s">
        <v>48</v>
      </c>
      <c r="B94" s="445"/>
      <c r="C94" s="446"/>
      <c r="D94" s="31">
        <v>2520</v>
      </c>
      <c r="E94" s="25">
        <v>831</v>
      </c>
      <c r="F94" s="25"/>
      <c r="G94" s="41"/>
      <c r="H94" s="41"/>
      <c r="I94" s="41"/>
      <c r="J94" s="41" t="s">
        <v>4</v>
      </c>
    </row>
    <row r="95" spans="1:10" ht="15" customHeight="1">
      <c r="A95" s="416" t="s">
        <v>451</v>
      </c>
      <c r="B95" s="471"/>
      <c r="C95" s="417"/>
      <c r="D95" s="31">
        <v>2600</v>
      </c>
      <c r="E95" s="25" t="s">
        <v>4</v>
      </c>
      <c r="F95" s="25"/>
      <c r="G95" s="34">
        <f>G96+G98+G99+G103+G116+G113</f>
        <v>3571530.4</v>
      </c>
      <c r="H95" s="34">
        <f t="shared" ref="H95:I95" si="25">H96+H98+H99+H103+H116+H113</f>
        <v>3571530.4</v>
      </c>
      <c r="I95" s="34">
        <f t="shared" si="25"/>
        <v>3571530.4</v>
      </c>
      <c r="J95" s="34"/>
    </row>
    <row r="96" spans="1:10" ht="15" customHeight="1">
      <c r="A96" s="435" t="s">
        <v>7</v>
      </c>
      <c r="B96" s="436"/>
      <c r="C96" s="437"/>
      <c r="D96" s="408">
        <v>2610</v>
      </c>
      <c r="E96" s="396">
        <v>241</v>
      </c>
      <c r="F96" s="396"/>
      <c r="G96" s="402"/>
      <c r="H96" s="402"/>
      <c r="I96" s="402"/>
      <c r="J96" s="402"/>
    </row>
    <row r="97" spans="1:10" ht="15" customHeight="1">
      <c r="A97" s="457" t="s">
        <v>49</v>
      </c>
      <c r="B97" s="458"/>
      <c r="C97" s="459"/>
      <c r="D97" s="410"/>
      <c r="E97" s="397"/>
      <c r="F97" s="397"/>
      <c r="G97" s="403"/>
      <c r="H97" s="403"/>
      <c r="I97" s="403"/>
      <c r="J97" s="403"/>
    </row>
    <row r="98" spans="1:10" ht="15" customHeight="1">
      <c r="A98" s="414" t="s">
        <v>50</v>
      </c>
      <c r="B98" s="434"/>
      <c r="C98" s="415"/>
      <c r="D98" s="31">
        <v>2620</v>
      </c>
      <c r="E98" s="25">
        <v>242</v>
      </c>
      <c r="F98" s="25"/>
      <c r="G98" s="42"/>
      <c r="H98" s="42"/>
      <c r="I98" s="42"/>
      <c r="J98" s="42"/>
    </row>
    <row r="99" spans="1:10" ht="15" customHeight="1">
      <c r="A99" s="435" t="s">
        <v>51</v>
      </c>
      <c r="B99" s="436"/>
      <c r="C99" s="437"/>
      <c r="D99" s="408" t="s">
        <v>305</v>
      </c>
      <c r="E99" s="30">
        <v>243</v>
      </c>
      <c r="F99" s="30"/>
      <c r="G99" s="60">
        <f>G100+G102</f>
        <v>0</v>
      </c>
      <c r="H99" s="60">
        <f t="shared" ref="H99:I99" si="26">H100+H102</f>
        <v>0</v>
      </c>
      <c r="I99" s="60">
        <f t="shared" si="26"/>
        <v>0</v>
      </c>
      <c r="J99" s="60"/>
    </row>
    <row r="100" spans="1:10">
      <c r="A100" s="438" t="s">
        <v>304</v>
      </c>
      <c r="B100" s="439"/>
      <c r="C100" s="440"/>
      <c r="D100" s="409"/>
      <c r="E100" s="396">
        <v>243</v>
      </c>
      <c r="F100" s="396">
        <v>225</v>
      </c>
      <c r="G100" s="411"/>
      <c r="H100" s="411"/>
      <c r="I100" s="411"/>
      <c r="J100" s="411"/>
    </row>
    <row r="101" spans="1:10" ht="15" customHeight="1">
      <c r="A101" s="441" t="s">
        <v>293</v>
      </c>
      <c r="B101" s="442"/>
      <c r="C101" s="443"/>
      <c r="D101" s="409"/>
      <c r="E101" s="397"/>
      <c r="F101" s="397"/>
      <c r="G101" s="412"/>
      <c r="H101" s="412"/>
      <c r="I101" s="412"/>
      <c r="J101" s="412"/>
    </row>
    <row r="102" spans="1:10" ht="15" customHeight="1">
      <c r="A102" s="457" t="s">
        <v>294</v>
      </c>
      <c r="B102" s="458"/>
      <c r="C102" s="459"/>
      <c r="D102" s="410"/>
      <c r="E102" s="25">
        <v>243</v>
      </c>
      <c r="F102" s="25">
        <v>226</v>
      </c>
      <c r="G102" s="42"/>
      <c r="H102" s="42"/>
      <c r="I102" s="42"/>
      <c r="J102" s="42"/>
    </row>
    <row r="103" spans="1:10" ht="15" customHeight="1">
      <c r="A103" s="435" t="s">
        <v>52</v>
      </c>
      <c r="B103" s="436"/>
      <c r="C103" s="437"/>
      <c r="D103" s="408">
        <v>2640</v>
      </c>
      <c r="E103" s="25">
        <v>244</v>
      </c>
      <c r="F103" s="25"/>
      <c r="G103" s="34">
        <f>G104+G106+G107+G108+G109+G110+G111</f>
        <v>1775530.4</v>
      </c>
      <c r="H103" s="34">
        <f t="shared" ref="H103:I103" si="27">H104+H106+H107+H108+H109+H110+H111</f>
        <v>1775530.4</v>
      </c>
      <c r="I103" s="34">
        <f t="shared" si="27"/>
        <v>1775530.4</v>
      </c>
      <c r="J103" s="34"/>
    </row>
    <row r="104" spans="1:10">
      <c r="A104" s="504" t="s">
        <v>302</v>
      </c>
      <c r="B104" s="505"/>
      <c r="C104" s="506"/>
      <c r="D104" s="409"/>
      <c r="E104" s="396">
        <v>244</v>
      </c>
      <c r="F104" s="396">
        <v>221</v>
      </c>
      <c r="G104" s="411">
        <f>G381+G418</f>
        <v>150500</v>
      </c>
      <c r="H104" s="411">
        <f>H381+H418</f>
        <v>150500</v>
      </c>
      <c r="I104" s="411">
        <f>I381+I418</f>
        <v>150500</v>
      </c>
      <c r="J104" s="411"/>
    </row>
    <row r="105" spans="1:10" ht="15" customHeight="1">
      <c r="A105" s="441" t="s">
        <v>303</v>
      </c>
      <c r="B105" s="442"/>
      <c r="C105" s="443"/>
      <c r="D105" s="409"/>
      <c r="E105" s="397"/>
      <c r="F105" s="397"/>
      <c r="G105" s="412"/>
      <c r="H105" s="412"/>
      <c r="I105" s="412"/>
      <c r="J105" s="412"/>
    </row>
    <row r="106" spans="1:10" ht="15" customHeight="1">
      <c r="A106" s="441" t="s">
        <v>291</v>
      </c>
      <c r="B106" s="442"/>
      <c r="C106" s="443"/>
      <c r="D106" s="409"/>
      <c r="E106" s="25">
        <v>244</v>
      </c>
      <c r="F106" s="25">
        <v>222</v>
      </c>
      <c r="G106" s="41">
        <f>G382</f>
        <v>0</v>
      </c>
      <c r="H106" s="41">
        <f t="shared" ref="H106:I106" si="28">H382</f>
        <v>0</v>
      </c>
      <c r="I106" s="41">
        <f t="shared" si="28"/>
        <v>0</v>
      </c>
      <c r="J106" s="42"/>
    </row>
    <row r="107" spans="1:10" ht="15" customHeight="1">
      <c r="A107" s="441" t="s">
        <v>292</v>
      </c>
      <c r="B107" s="442"/>
      <c r="C107" s="443"/>
      <c r="D107" s="409"/>
      <c r="E107" s="25">
        <v>244</v>
      </c>
      <c r="F107" s="25">
        <v>223</v>
      </c>
      <c r="G107" s="41">
        <f>G383</f>
        <v>1070000</v>
      </c>
      <c r="H107" s="330">
        <f t="shared" ref="H107:I107" si="29">H383</f>
        <v>1070000</v>
      </c>
      <c r="I107" s="330">
        <f t="shared" si="29"/>
        <v>1070000</v>
      </c>
      <c r="J107" s="42"/>
    </row>
    <row r="108" spans="1:10" ht="15" customHeight="1">
      <c r="A108" s="441" t="s">
        <v>293</v>
      </c>
      <c r="B108" s="442"/>
      <c r="C108" s="443"/>
      <c r="D108" s="409"/>
      <c r="E108" s="25">
        <v>244</v>
      </c>
      <c r="F108" s="25">
        <v>225</v>
      </c>
      <c r="G108" s="41">
        <f>G384</f>
        <v>164000</v>
      </c>
      <c r="H108" s="41">
        <f t="shared" ref="H108:I108" si="30">H384</f>
        <v>164000</v>
      </c>
      <c r="I108" s="41">
        <f t="shared" si="30"/>
        <v>164000</v>
      </c>
      <c r="J108" s="42"/>
    </row>
    <row r="109" spans="1:10" ht="15" customHeight="1">
      <c r="A109" s="441" t="s">
        <v>294</v>
      </c>
      <c r="B109" s="442"/>
      <c r="C109" s="443"/>
      <c r="D109" s="409"/>
      <c r="E109" s="25">
        <v>244</v>
      </c>
      <c r="F109" s="25">
        <v>226</v>
      </c>
      <c r="G109" s="41">
        <f>G385+G386+G419+G427</f>
        <v>332230.40000000002</v>
      </c>
      <c r="H109" s="41">
        <f>H385+H386+H419+H427</f>
        <v>332230.40000000002</v>
      </c>
      <c r="I109" s="41">
        <f>I385+I386+I419+I427</f>
        <v>332230.40000000002</v>
      </c>
      <c r="J109" s="42"/>
    </row>
    <row r="110" spans="1:10" ht="15" customHeight="1">
      <c r="A110" s="441" t="s">
        <v>295</v>
      </c>
      <c r="B110" s="442"/>
      <c r="C110" s="443"/>
      <c r="D110" s="409"/>
      <c r="E110" s="25">
        <v>244</v>
      </c>
      <c r="F110" s="25">
        <v>310</v>
      </c>
      <c r="G110" s="41"/>
      <c r="H110" s="41"/>
      <c r="I110" s="41"/>
      <c r="J110" s="42"/>
    </row>
    <row r="111" spans="1:10" ht="15" customHeight="1">
      <c r="A111" s="457" t="s">
        <v>296</v>
      </c>
      <c r="B111" s="458"/>
      <c r="C111" s="459"/>
      <c r="D111" s="410"/>
      <c r="E111" s="25">
        <v>244</v>
      </c>
      <c r="F111" s="25">
        <v>340</v>
      </c>
      <c r="G111" s="41">
        <f>G396+G397+G422+G423+G394+G421+G395+G393</f>
        <v>58800</v>
      </c>
      <c r="H111" s="323">
        <f t="shared" ref="H111:I111" si="31">H396+H397+H422+H423+H394+H421+H395+H393</f>
        <v>58800</v>
      </c>
      <c r="I111" s="323">
        <f t="shared" si="31"/>
        <v>58800</v>
      </c>
      <c r="J111" s="42"/>
    </row>
    <row r="112" spans="1:10" ht="24.75" customHeight="1">
      <c r="A112" s="414" t="s">
        <v>546</v>
      </c>
      <c r="B112" s="434"/>
      <c r="C112" s="415"/>
      <c r="D112" s="389" t="s">
        <v>499</v>
      </c>
      <c r="E112" s="387">
        <v>246</v>
      </c>
      <c r="F112" s="382"/>
      <c r="G112" s="335"/>
      <c r="H112" s="335"/>
      <c r="I112" s="335"/>
      <c r="J112" s="381"/>
    </row>
    <row r="113" spans="1:10" ht="15" customHeight="1">
      <c r="A113" s="435" t="s">
        <v>501</v>
      </c>
      <c r="B113" s="436"/>
      <c r="C113" s="437"/>
      <c r="D113" s="449" t="s">
        <v>500</v>
      </c>
      <c r="E113" s="324">
        <v>247</v>
      </c>
      <c r="F113" s="328"/>
      <c r="G113" s="335">
        <f>G114</f>
        <v>1796000</v>
      </c>
      <c r="H113" s="335">
        <f t="shared" ref="H113" si="32">H114</f>
        <v>1796000</v>
      </c>
      <c r="I113" s="335">
        <f t="shared" ref="I113" si="33">I114</f>
        <v>1796000</v>
      </c>
      <c r="J113" s="327"/>
    </row>
    <row r="114" spans="1:10" ht="15" customHeight="1">
      <c r="A114" s="441" t="s">
        <v>18</v>
      </c>
      <c r="B114" s="442"/>
      <c r="C114" s="443"/>
      <c r="D114" s="449"/>
      <c r="E114" s="396">
        <v>247</v>
      </c>
      <c r="F114" s="396">
        <v>223</v>
      </c>
      <c r="G114" s="411">
        <f>G387+G431+G435</f>
        <v>1796000</v>
      </c>
      <c r="H114" s="411">
        <f t="shared" ref="H114:I114" si="34">H387+H431+H435</f>
        <v>1796000</v>
      </c>
      <c r="I114" s="411">
        <f t="shared" si="34"/>
        <v>1796000</v>
      </c>
      <c r="J114" s="411"/>
    </row>
    <row r="115" spans="1:10" ht="15" customHeight="1">
      <c r="A115" s="457" t="s">
        <v>292</v>
      </c>
      <c r="B115" s="458"/>
      <c r="C115" s="459"/>
      <c r="D115" s="449"/>
      <c r="E115" s="397"/>
      <c r="F115" s="397"/>
      <c r="G115" s="412"/>
      <c r="H115" s="412"/>
      <c r="I115" s="412"/>
      <c r="J115" s="412"/>
    </row>
    <row r="116" spans="1:10" ht="15" customHeight="1">
      <c r="A116" s="435" t="s">
        <v>18</v>
      </c>
      <c r="B116" s="436"/>
      <c r="C116" s="437"/>
      <c r="D116" s="408" t="s">
        <v>547</v>
      </c>
      <c r="E116" s="396">
        <v>400</v>
      </c>
      <c r="F116" s="396"/>
      <c r="G116" s="487">
        <f>G118+G120</f>
        <v>0</v>
      </c>
      <c r="H116" s="487">
        <f t="shared" ref="H116:I116" si="35">H118+H120</f>
        <v>0</v>
      </c>
      <c r="I116" s="487">
        <f t="shared" si="35"/>
        <v>0</v>
      </c>
      <c r="J116" s="411"/>
    </row>
    <row r="117" spans="1:10" ht="15" customHeight="1">
      <c r="A117" s="431" t="s">
        <v>53</v>
      </c>
      <c r="B117" s="432"/>
      <c r="C117" s="433"/>
      <c r="D117" s="410"/>
      <c r="E117" s="397"/>
      <c r="F117" s="397"/>
      <c r="G117" s="488"/>
      <c r="H117" s="488"/>
      <c r="I117" s="488"/>
      <c r="J117" s="412"/>
    </row>
    <row r="118" spans="1:10" ht="15" customHeight="1">
      <c r="A118" s="435" t="s">
        <v>7</v>
      </c>
      <c r="B118" s="436"/>
      <c r="C118" s="437"/>
      <c r="D118" s="408" t="s">
        <v>548</v>
      </c>
      <c r="E118" s="396">
        <v>406</v>
      </c>
      <c r="F118" s="396"/>
      <c r="G118" s="402"/>
      <c r="H118" s="402"/>
      <c r="I118" s="402"/>
      <c r="J118" s="402"/>
    </row>
    <row r="119" spans="1:10" ht="15" customHeight="1">
      <c r="A119" s="431" t="s">
        <v>54</v>
      </c>
      <c r="B119" s="432"/>
      <c r="C119" s="433"/>
      <c r="D119" s="410"/>
      <c r="E119" s="397"/>
      <c r="F119" s="397"/>
      <c r="G119" s="403"/>
      <c r="H119" s="403"/>
      <c r="I119" s="403"/>
      <c r="J119" s="403"/>
    </row>
    <row r="120" spans="1:10" ht="15" customHeight="1">
      <c r="A120" s="414" t="s">
        <v>55</v>
      </c>
      <c r="B120" s="434"/>
      <c r="C120" s="415"/>
      <c r="D120" s="31" t="s">
        <v>549</v>
      </c>
      <c r="E120" s="25">
        <v>407</v>
      </c>
      <c r="F120" s="25"/>
      <c r="G120" s="42"/>
      <c r="H120" s="42"/>
      <c r="I120" s="42"/>
      <c r="J120" s="42"/>
    </row>
    <row r="121" spans="1:10" s="54" customFormat="1" ht="15" customHeight="1">
      <c r="A121" s="507" t="s">
        <v>265</v>
      </c>
      <c r="B121" s="508"/>
      <c r="C121" s="509"/>
      <c r="D121" s="50" t="s">
        <v>275</v>
      </c>
      <c r="E121" s="51">
        <v>100</v>
      </c>
      <c r="F121" s="51"/>
      <c r="G121" s="52">
        <f>G122+G124+G125</f>
        <v>0</v>
      </c>
      <c r="H121" s="52">
        <f t="shared" ref="H121:I121" si="36">H122+H124+H125</f>
        <v>0</v>
      </c>
      <c r="I121" s="52">
        <f t="shared" si="36"/>
        <v>0</v>
      </c>
      <c r="J121" s="53" t="s">
        <v>4</v>
      </c>
    </row>
    <row r="122" spans="1:10" ht="15" customHeight="1">
      <c r="A122" s="510" t="s">
        <v>7</v>
      </c>
      <c r="B122" s="511"/>
      <c r="C122" s="512"/>
      <c r="D122" s="408" t="s">
        <v>276</v>
      </c>
      <c r="E122" s="396"/>
      <c r="F122" s="396"/>
      <c r="G122" s="402"/>
      <c r="H122" s="402"/>
      <c r="I122" s="402"/>
      <c r="J122" s="411" t="s">
        <v>4</v>
      </c>
    </row>
    <row r="123" spans="1:10" ht="15" customHeight="1">
      <c r="A123" s="513" t="s">
        <v>267</v>
      </c>
      <c r="B123" s="514"/>
      <c r="C123" s="515"/>
      <c r="D123" s="410"/>
      <c r="E123" s="397"/>
      <c r="F123" s="397"/>
      <c r="G123" s="403"/>
      <c r="H123" s="403"/>
      <c r="I123" s="403"/>
      <c r="J123" s="412"/>
    </row>
    <row r="124" spans="1:10" ht="15" customHeight="1">
      <c r="A124" s="516" t="s">
        <v>268</v>
      </c>
      <c r="B124" s="517"/>
      <c r="C124" s="518"/>
      <c r="D124" s="31" t="s">
        <v>277</v>
      </c>
      <c r="E124" s="25"/>
      <c r="F124" s="25"/>
      <c r="G124" s="42"/>
      <c r="H124" s="42"/>
      <c r="I124" s="42"/>
      <c r="J124" s="41" t="s">
        <v>4</v>
      </c>
    </row>
    <row r="125" spans="1:10" ht="15" customHeight="1">
      <c r="A125" s="516" t="s">
        <v>269</v>
      </c>
      <c r="B125" s="517"/>
      <c r="C125" s="518"/>
      <c r="D125" s="31" t="s">
        <v>278</v>
      </c>
      <c r="E125" s="25"/>
      <c r="F125" s="25"/>
      <c r="G125" s="42"/>
      <c r="H125" s="42"/>
      <c r="I125" s="42"/>
      <c r="J125" s="41" t="s">
        <v>4</v>
      </c>
    </row>
    <row r="126" spans="1:10" ht="15" customHeight="1">
      <c r="A126" s="507" t="s">
        <v>270</v>
      </c>
      <c r="B126" s="508"/>
      <c r="C126" s="509"/>
      <c r="D126" s="50" t="s">
        <v>279</v>
      </c>
      <c r="E126" s="51" t="s">
        <v>4</v>
      </c>
      <c r="F126" s="51"/>
      <c r="G126" s="52">
        <f>G127</f>
        <v>0</v>
      </c>
      <c r="H126" s="52">
        <f t="shared" ref="H126:I126" si="37">H127</f>
        <v>0</v>
      </c>
      <c r="I126" s="52">
        <f t="shared" si="37"/>
        <v>0</v>
      </c>
      <c r="J126" s="53" t="s">
        <v>4</v>
      </c>
    </row>
    <row r="127" spans="1:10" ht="15" customHeight="1">
      <c r="A127" s="519" t="s">
        <v>18</v>
      </c>
      <c r="B127" s="520"/>
      <c r="C127" s="521"/>
      <c r="D127" s="408" t="s">
        <v>280</v>
      </c>
      <c r="E127" s="396">
        <v>610</v>
      </c>
      <c r="F127" s="396"/>
      <c r="G127" s="402"/>
      <c r="H127" s="402"/>
      <c r="I127" s="402"/>
      <c r="J127" s="411" t="s">
        <v>4</v>
      </c>
    </row>
    <row r="128" spans="1:10" ht="15" customHeight="1">
      <c r="A128" s="522" t="s">
        <v>56</v>
      </c>
      <c r="B128" s="523"/>
      <c r="C128" s="524"/>
      <c r="D128" s="410"/>
      <c r="E128" s="397"/>
      <c r="F128" s="397"/>
      <c r="G128" s="403"/>
      <c r="H128" s="403"/>
      <c r="I128" s="403"/>
      <c r="J128" s="412"/>
    </row>
    <row r="129" spans="1:11" ht="29.25" customHeight="1">
      <c r="A129" s="525" t="s">
        <v>57</v>
      </c>
      <c r="B129" s="526"/>
      <c r="C129" s="527"/>
      <c r="D129" s="61"/>
      <c r="E129" s="62"/>
      <c r="F129" s="62"/>
      <c r="G129" s="59">
        <f>G130+G147+G155+G160+G168+G170+G191</f>
        <v>10362450</v>
      </c>
      <c r="H129" s="59">
        <f>H130+H147+H155+H160+H168+H170+H191</f>
        <v>10362450</v>
      </c>
      <c r="I129" s="59">
        <f>I130+I147+I155+I160+I168+I170+I191</f>
        <v>10362450</v>
      </c>
      <c r="J129" s="59"/>
      <c r="K129" s="33" t="s">
        <v>297</v>
      </c>
    </row>
    <row r="130" spans="1:11" ht="15" customHeight="1">
      <c r="A130" s="435" t="s">
        <v>7</v>
      </c>
      <c r="B130" s="436"/>
      <c r="C130" s="437"/>
      <c r="D130" s="408">
        <v>2100</v>
      </c>
      <c r="E130" s="396" t="s">
        <v>4</v>
      </c>
      <c r="F130" s="396"/>
      <c r="G130" s="447">
        <f>G132+G134+G135+G136+G140+G141+G143+G142+G144</f>
        <v>2971300</v>
      </c>
      <c r="H130" s="447">
        <f t="shared" ref="H130:I130" si="38">H132+H134+H135+H136+H140+H141+H143+H142+H144</f>
        <v>2971300</v>
      </c>
      <c r="I130" s="447">
        <f t="shared" si="38"/>
        <v>2971300</v>
      </c>
      <c r="J130" s="411" t="s">
        <v>4</v>
      </c>
    </row>
    <row r="131" spans="1:11" ht="15" customHeight="1">
      <c r="A131" s="431" t="s">
        <v>22</v>
      </c>
      <c r="B131" s="432"/>
      <c r="C131" s="433"/>
      <c r="D131" s="410"/>
      <c r="E131" s="397"/>
      <c r="F131" s="397"/>
      <c r="G131" s="448"/>
      <c r="H131" s="448"/>
      <c r="I131" s="448"/>
      <c r="J131" s="412"/>
    </row>
    <row r="132" spans="1:11" ht="15" customHeight="1">
      <c r="A132" s="435" t="s">
        <v>7</v>
      </c>
      <c r="B132" s="436"/>
      <c r="C132" s="437"/>
      <c r="D132" s="408">
        <v>2110</v>
      </c>
      <c r="E132" s="396">
        <v>111</v>
      </c>
      <c r="F132" s="396">
        <v>211</v>
      </c>
      <c r="G132" s="402">
        <f>G481</f>
        <v>2282100</v>
      </c>
      <c r="H132" s="402">
        <f t="shared" ref="H132:I132" si="39">H481</f>
        <v>2282100</v>
      </c>
      <c r="I132" s="402">
        <f t="shared" si="39"/>
        <v>2282100</v>
      </c>
      <c r="J132" s="411" t="s">
        <v>4</v>
      </c>
    </row>
    <row r="133" spans="1:11" ht="15" customHeight="1">
      <c r="A133" s="431" t="s">
        <v>23</v>
      </c>
      <c r="B133" s="432"/>
      <c r="C133" s="433"/>
      <c r="D133" s="410"/>
      <c r="E133" s="397"/>
      <c r="F133" s="397"/>
      <c r="G133" s="403"/>
      <c r="H133" s="403"/>
      <c r="I133" s="403"/>
      <c r="J133" s="412"/>
    </row>
    <row r="134" spans="1:11" ht="15" customHeight="1">
      <c r="A134" s="414" t="s">
        <v>24</v>
      </c>
      <c r="B134" s="434"/>
      <c r="C134" s="415"/>
      <c r="D134" s="31">
        <v>2120</v>
      </c>
      <c r="E134" s="25">
        <v>112</v>
      </c>
      <c r="F134" s="25"/>
      <c r="G134" s="41">
        <f>G444+G445+G446</f>
        <v>0</v>
      </c>
      <c r="H134" s="41">
        <f t="shared" ref="H134:I134" si="40">H444+H445+H446</f>
        <v>0</v>
      </c>
      <c r="I134" s="41">
        <f t="shared" si="40"/>
        <v>0</v>
      </c>
      <c r="J134" s="41" t="s">
        <v>4</v>
      </c>
    </row>
    <row r="135" spans="1:11" ht="15" customHeight="1">
      <c r="A135" s="414" t="s">
        <v>25</v>
      </c>
      <c r="B135" s="434"/>
      <c r="C135" s="415"/>
      <c r="D135" s="31">
        <v>2130</v>
      </c>
      <c r="E135" s="25">
        <v>113</v>
      </c>
      <c r="F135" s="25"/>
      <c r="G135" s="41"/>
      <c r="H135" s="41"/>
      <c r="I135" s="41"/>
      <c r="J135" s="41" t="s">
        <v>4</v>
      </c>
    </row>
    <row r="136" spans="1:11" ht="27" customHeight="1">
      <c r="A136" s="414" t="s">
        <v>26</v>
      </c>
      <c r="B136" s="434"/>
      <c r="C136" s="415"/>
      <c r="D136" s="31">
        <v>2140</v>
      </c>
      <c r="E136" s="25">
        <v>119</v>
      </c>
      <c r="F136" s="25"/>
      <c r="G136" s="41">
        <f>G137+G139</f>
        <v>689200</v>
      </c>
      <c r="H136" s="41">
        <f t="shared" ref="H136:I136" si="41">H137+H139</f>
        <v>689200</v>
      </c>
      <c r="I136" s="41">
        <f t="shared" si="41"/>
        <v>689200</v>
      </c>
      <c r="J136" s="41" t="s">
        <v>4</v>
      </c>
    </row>
    <row r="137" spans="1:11" ht="15" customHeight="1">
      <c r="A137" s="435" t="s">
        <v>7</v>
      </c>
      <c r="B137" s="436"/>
      <c r="C137" s="437"/>
      <c r="D137" s="408">
        <v>2141</v>
      </c>
      <c r="E137" s="396">
        <v>119</v>
      </c>
      <c r="F137" s="396">
        <v>213</v>
      </c>
      <c r="G137" s="411">
        <f>G482</f>
        <v>689200</v>
      </c>
      <c r="H137" s="411">
        <f t="shared" ref="H137:I137" si="42">H482</f>
        <v>689200</v>
      </c>
      <c r="I137" s="411">
        <f t="shared" si="42"/>
        <v>689200</v>
      </c>
      <c r="J137" s="411" t="s">
        <v>4</v>
      </c>
    </row>
    <row r="138" spans="1:11" ht="15" customHeight="1">
      <c r="A138" s="431" t="s">
        <v>27</v>
      </c>
      <c r="B138" s="432"/>
      <c r="C138" s="433"/>
      <c r="D138" s="410"/>
      <c r="E138" s="397"/>
      <c r="F138" s="397"/>
      <c r="G138" s="412"/>
      <c r="H138" s="412"/>
      <c r="I138" s="412"/>
      <c r="J138" s="412"/>
    </row>
    <row r="139" spans="1:11" ht="15" customHeight="1">
      <c r="A139" s="414" t="s">
        <v>28</v>
      </c>
      <c r="B139" s="434"/>
      <c r="C139" s="415"/>
      <c r="D139" s="31">
        <v>2142</v>
      </c>
      <c r="E139" s="25">
        <v>119</v>
      </c>
      <c r="F139" s="25"/>
      <c r="G139" s="41"/>
      <c r="H139" s="41"/>
      <c r="I139" s="41"/>
      <c r="J139" s="41" t="s">
        <v>4</v>
      </c>
    </row>
    <row r="140" spans="1:11" ht="15" customHeight="1">
      <c r="A140" s="414" t="s">
        <v>29</v>
      </c>
      <c r="B140" s="434"/>
      <c r="C140" s="415"/>
      <c r="D140" s="31">
        <v>2150</v>
      </c>
      <c r="E140" s="25">
        <v>131</v>
      </c>
      <c r="F140" s="25"/>
      <c r="G140" s="41"/>
      <c r="H140" s="41"/>
      <c r="I140" s="41"/>
      <c r="J140" s="41" t="s">
        <v>4</v>
      </c>
    </row>
    <row r="141" spans="1:11" ht="23.25" customHeight="1">
      <c r="A141" s="414" t="s">
        <v>432</v>
      </c>
      <c r="B141" s="434"/>
      <c r="C141" s="415"/>
      <c r="D141" s="31">
        <v>2160</v>
      </c>
      <c r="E141" s="25">
        <v>134</v>
      </c>
      <c r="F141" s="25"/>
      <c r="G141" s="41"/>
      <c r="H141" s="41"/>
      <c r="I141" s="41"/>
      <c r="J141" s="41" t="s">
        <v>4</v>
      </c>
    </row>
    <row r="142" spans="1:11" ht="15" customHeight="1">
      <c r="A142" s="444" t="s">
        <v>30</v>
      </c>
      <c r="B142" s="445"/>
      <c r="C142" s="446"/>
      <c r="D142" s="31" t="s">
        <v>433</v>
      </c>
      <c r="E142" s="287">
        <v>134</v>
      </c>
      <c r="F142" s="287"/>
      <c r="G142" s="286"/>
      <c r="H142" s="286"/>
      <c r="I142" s="286"/>
      <c r="J142" s="286"/>
    </row>
    <row r="143" spans="1:11" ht="28.5" customHeight="1">
      <c r="A143" s="414" t="s">
        <v>31</v>
      </c>
      <c r="B143" s="434"/>
      <c r="C143" s="415"/>
      <c r="D143" s="31" t="s">
        <v>434</v>
      </c>
      <c r="E143" s="25">
        <v>139</v>
      </c>
      <c r="F143" s="25"/>
      <c r="G143" s="41">
        <f>G144+G146</f>
        <v>0</v>
      </c>
      <c r="H143" s="41">
        <f t="shared" ref="H143:I143" si="43">H144+H146</f>
        <v>0</v>
      </c>
      <c r="I143" s="41">
        <f t="shared" si="43"/>
        <v>0</v>
      </c>
      <c r="J143" s="41" t="s">
        <v>4</v>
      </c>
    </row>
    <row r="144" spans="1:11" ht="15" customHeight="1">
      <c r="A144" s="435" t="s">
        <v>7</v>
      </c>
      <c r="B144" s="436"/>
      <c r="C144" s="437"/>
      <c r="D144" s="408" t="s">
        <v>435</v>
      </c>
      <c r="E144" s="396">
        <v>139</v>
      </c>
      <c r="F144" s="396"/>
      <c r="G144" s="411"/>
      <c r="H144" s="411"/>
      <c r="I144" s="411"/>
      <c r="J144" s="411" t="s">
        <v>4</v>
      </c>
    </row>
    <row r="145" spans="1:10" ht="15" customHeight="1">
      <c r="A145" s="431" t="s">
        <v>32</v>
      </c>
      <c r="B145" s="432"/>
      <c r="C145" s="433"/>
      <c r="D145" s="410"/>
      <c r="E145" s="397"/>
      <c r="F145" s="397"/>
      <c r="G145" s="412"/>
      <c r="H145" s="412"/>
      <c r="I145" s="412"/>
      <c r="J145" s="412"/>
    </row>
    <row r="146" spans="1:10" ht="15" customHeight="1">
      <c r="A146" s="414" t="s">
        <v>33</v>
      </c>
      <c r="B146" s="434"/>
      <c r="C146" s="415"/>
      <c r="D146" s="31">
        <v>2172</v>
      </c>
      <c r="E146" s="25">
        <v>139</v>
      </c>
      <c r="F146" s="25"/>
      <c r="G146" s="41"/>
      <c r="H146" s="41"/>
      <c r="I146" s="41"/>
      <c r="J146" s="41" t="s">
        <v>4</v>
      </c>
    </row>
    <row r="147" spans="1:10" ht="15" customHeight="1">
      <c r="A147" s="414" t="s">
        <v>34</v>
      </c>
      <c r="B147" s="434"/>
      <c r="C147" s="415"/>
      <c r="D147" s="31">
        <v>2200</v>
      </c>
      <c r="E147" s="25">
        <v>300</v>
      </c>
      <c r="F147" s="25"/>
      <c r="G147" s="49">
        <f>G148+G150+G152+G153+G154</f>
        <v>0</v>
      </c>
      <c r="H147" s="49">
        <f>H148+H150+H152+H153+H154</f>
        <v>0</v>
      </c>
      <c r="I147" s="49">
        <f t="shared" ref="I147" si="44">I148+I150+I152+I153+I154</f>
        <v>0</v>
      </c>
      <c r="J147" s="41" t="s">
        <v>4</v>
      </c>
    </row>
    <row r="148" spans="1:10" ht="15" customHeight="1">
      <c r="A148" s="435" t="s">
        <v>7</v>
      </c>
      <c r="B148" s="436"/>
      <c r="C148" s="437"/>
      <c r="D148" s="408">
        <v>2210</v>
      </c>
      <c r="E148" s="396">
        <v>320</v>
      </c>
      <c r="F148" s="396"/>
      <c r="G148" s="411">
        <v>0</v>
      </c>
      <c r="H148" s="411">
        <f t="shared" ref="H148:I148" si="45">H150+H152+H153+H154</f>
        <v>0</v>
      </c>
      <c r="I148" s="411">
        <f t="shared" si="45"/>
        <v>0</v>
      </c>
      <c r="J148" s="411" t="s">
        <v>4</v>
      </c>
    </row>
    <row r="149" spans="1:10" ht="15" customHeight="1">
      <c r="A149" s="431" t="s">
        <v>35</v>
      </c>
      <c r="B149" s="432"/>
      <c r="C149" s="433"/>
      <c r="D149" s="410"/>
      <c r="E149" s="397"/>
      <c r="F149" s="397"/>
      <c r="G149" s="412"/>
      <c r="H149" s="412"/>
      <c r="I149" s="412"/>
      <c r="J149" s="412"/>
    </row>
    <row r="150" spans="1:10" ht="15" customHeight="1">
      <c r="A150" s="435" t="s">
        <v>18</v>
      </c>
      <c r="B150" s="436"/>
      <c r="C150" s="437"/>
      <c r="D150" s="408">
        <v>2211</v>
      </c>
      <c r="E150" s="396">
        <v>321</v>
      </c>
      <c r="F150" s="396"/>
      <c r="G150" s="411">
        <f>G455</f>
        <v>0</v>
      </c>
      <c r="H150" s="411"/>
      <c r="I150" s="411"/>
      <c r="J150" s="411" t="s">
        <v>4</v>
      </c>
    </row>
    <row r="151" spans="1:10" ht="15" customHeight="1">
      <c r="A151" s="431" t="s">
        <v>36</v>
      </c>
      <c r="B151" s="432"/>
      <c r="C151" s="433"/>
      <c r="D151" s="410"/>
      <c r="E151" s="397"/>
      <c r="F151" s="397"/>
      <c r="G151" s="412"/>
      <c r="H151" s="412"/>
      <c r="I151" s="412"/>
      <c r="J151" s="412"/>
    </row>
    <row r="152" spans="1:10" ht="30.75" customHeight="1">
      <c r="A152" s="414" t="s">
        <v>37</v>
      </c>
      <c r="B152" s="434"/>
      <c r="C152" s="415"/>
      <c r="D152" s="31">
        <v>2220</v>
      </c>
      <c r="E152" s="25">
        <v>340</v>
      </c>
      <c r="F152" s="25">
        <v>296</v>
      </c>
      <c r="G152" s="41">
        <f>G493</f>
        <v>0</v>
      </c>
      <c r="H152" s="353">
        <f t="shared" ref="H152:I152" si="46">H493</f>
        <v>0</v>
      </c>
      <c r="I152" s="353">
        <f t="shared" si="46"/>
        <v>0</v>
      </c>
      <c r="J152" s="41" t="s">
        <v>4</v>
      </c>
    </row>
    <row r="153" spans="1:10" ht="29.25" customHeight="1">
      <c r="A153" s="414" t="s">
        <v>38</v>
      </c>
      <c r="B153" s="434"/>
      <c r="C153" s="415"/>
      <c r="D153" s="31">
        <v>2230</v>
      </c>
      <c r="E153" s="25">
        <v>350</v>
      </c>
      <c r="F153" s="25"/>
      <c r="G153" s="41"/>
      <c r="H153" s="41"/>
      <c r="I153" s="41"/>
      <c r="J153" s="41" t="s">
        <v>4</v>
      </c>
    </row>
    <row r="154" spans="1:10" ht="15" customHeight="1">
      <c r="A154" s="414" t="s">
        <v>436</v>
      </c>
      <c r="B154" s="434"/>
      <c r="C154" s="415"/>
      <c r="D154" s="31">
        <v>2240</v>
      </c>
      <c r="E154" s="25">
        <v>360</v>
      </c>
      <c r="F154" s="25">
        <v>296</v>
      </c>
      <c r="G154" s="41">
        <f>G489</f>
        <v>0</v>
      </c>
      <c r="H154" s="353">
        <f t="shared" ref="H154:I154" si="47">H489</f>
        <v>0</v>
      </c>
      <c r="I154" s="353">
        <f t="shared" si="47"/>
        <v>0</v>
      </c>
      <c r="J154" s="41" t="s">
        <v>4</v>
      </c>
    </row>
    <row r="155" spans="1:10" ht="15" customHeight="1">
      <c r="A155" s="414" t="s">
        <v>39</v>
      </c>
      <c r="B155" s="434"/>
      <c r="C155" s="415"/>
      <c r="D155" s="31">
        <v>2300</v>
      </c>
      <c r="E155" s="25">
        <v>850</v>
      </c>
      <c r="F155" s="25"/>
      <c r="G155" s="34">
        <f>G156+G158+G159</f>
        <v>0</v>
      </c>
      <c r="H155" s="34">
        <f t="shared" ref="H155:I155" si="48">H156+H158+H159</f>
        <v>0</v>
      </c>
      <c r="I155" s="34">
        <f t="shared" si="48"/>
        <v>0</v>
      </c>
      <c r="J155" s="41" t="s">
        <v>4</v>
      </c>
    </row>
    <row r="156" spans="1:10" ht="15" customHeight="1">
      <c r="A156" s="435" t="s">
        <v>18</v>
      </c>
      <c r="B156" s="436"/>
      <c r="C156" s="437"/>
      <c r="D156" s="408">
        <v>2310</v>
      </c>
      <c r="E156" s="396">
        <v>851</v>
      </c>
      <c r="F156" s="396"/>
      <c r="G156" s="411"/>
      <c r="H156" s="411"/>
      <c r="I156" s="411"/>
      <c r="J156" s="411" t="s">
        <v>4</v>
      </c>
    </row>
    <row r="157" spans="1:10" ht="15" customHeight="1">
      <c r="A157" s="431" t="s">
        <v>40</v>
      </c>
      <c r="B157" s="432"/>
      <c r="C157" s="433"/>
      <c r="D157" s="410"/>
      <c r="E157" s="397"/>
      <c r="F157" s="397"/>
      <c r="G157" s="412"/>
      <c r="H157" s="412"/>
      <c r="I157" s="412"/>
      <c r="J157" s="412"/>
    </row>
    <row r="158" spans="1:10" ht="27.75" customHeight="1">
      <c r="A158" s="414" t="s">
        <v>41</v>
      </c>
      <c r="B158" s="434"/>
      <c r="C158" s="415"/>
      <c r="D158" s="31">
        <v>2320</v>
      </c>
      <c r="E158" s="25">
        <v>852</v>
      </c>
      <c r="F158" s="25"/>
      <c r="G158" s="41">
        <f>G459</f>
        <v>0</v>
      </c>
      <c r="H158" s="268">
        <f t="shared" ref="H158:I158" si="49">H459</f>
        <v>0</v>
      </c>
      <c r="I158" s="268">
        <f t="shared" si="49"/>
        <v>0</v>
      </c>
      <c r="J158" s="41" t="s">
        <v>4</v>
      </c>
    </row>
    <row r="159" spans="1:10" ht="15" customHeight="1">
      <c r="A159" s="414" t="s">
        <v>42</v>
      </c>
      <c r="B159" s="434"/>
      <c r="C159" s="415"/>
      <c r="D159" s="31">
        <v>2330</v>
      </c>
      <c r="E159" s="25">
        <v>853</v>
      </c>
      <c r="F159" s="25"/>
      <c r="G159" s="41">
        <f>G461+G460</f>
        <v>0</v>
      </c>
      <c r="H159" s="41">
        <f t="shared" ref="H159:I159" si="50">H461+H460</f>
        <v>0</v>
      </c>
      <c r="I159" s="41">
        <f t="shared" si="50"/>
        <v>0</v>
      </c>
      <c r="J159" s="41" t="s">
        <v>4</v>
      </c>
    </row>
    <row r="160" spans="1:10" ht="15" customHeight="1">
      <c r="A160" s="444" t="s">
        <v>43</v>
      </c>
      <c r="B160" s="445"/>
      <c r="C160" s="446"/>
      <c r="D160" s="31">
        <v>2400</v>
      </c>
      <c r="E160" s="25" t="s">
        <v>4</v>
      </c>
      <c r="F160" s="25"/>
      <c r="G160" s="49">
        <f>SUM(G161:G167)</f>
        <v>0</v>
      </c>
      <c r="H160" s="49">
        <f t="shared" ref="H160:I160" si="51">SUM(H161:H167)</f>
        <v>0</v>
      </c>
      <c r="I160" s="49">
        <f t="shared" si="51"/>
        <v>0</v>
      </c>
      <c r="J160" s="41" t="s">
        <v>4</v>
      </c>
    </row>
    <row r="161" spans="1:10" ht="15" customHeight="1">
      <c r="A161" s="472" t="s">
        <v>18</v>
      </c>
      <c r="B161" s="473"/>
      <c r="C161" s="474"/>
      <c r="D161" s="408">
        <v>2410</v>
      </c>
      <c r="E161" s="408" t="s">
        <v>454</v>
      </c>
      <c r="F161" s="408"/>
      <c r="G161" s="408"/>
      <c r="H161" s="408"/>
      <c r="I161" s="408"/>
      <c r="J161" s="408" t="s">
        <v>4</v>
      </c>
    </row>
    <row r="162" spans="1:10" ht="15" customHeight="1">
      <c r="A162" s="457" t="s">
        <v>452</v>
      </c>
      <c r="B162" s="458"/>
      <c r="C162" s="459"/>
      <c r="D162" s="409"/>
      <c r="E162" s="409"/>
      <c r="F162" s="409"/>
      <c r="G162" s="409"/>
      <c r="H162" s="409"/>
      <c r="I162" s="409"/>
      <c r="J162" s="409"/>
    </row>
    <row r="163" spans="1:10" ht="15" customHeight="1">
      <c r="A163" s="444" t="s">
        <v>453</v>
      </c>
      <c r="B163" s="445"/>
      <c r="C163" s="446"/>
      <c r="D163" s="31" t="s">
        <v>444</v>
      </c>
      <c r="E163" s="31" t="s">
        <v>455</v>
      </c>
      <c r="F163" s="285"/>
      <c r="G163" s="285"/>
      <c r="H163" s="285"/>
      <c r="I163" s="285"/>
      <c r="J163" s="31" t="s">
        <v>4</v>
      </c>
    </row>
    <row r="164" spans="1:10" ht="24" customHeight="1">
      <c r="A164" s="444" t="s">
        <v>446</v>
      </c>
      <c r="B164" s="445"/>
      <c r="C164" s="446"/>
      <c r="D164" s="31" t="s">
        <v>445</v>
      </c>
      <c r="E164" s="31" t="s">
        <v>456</v>
      </c>
      <c r="F164" s="285"/>
      <c r="G164" s="285"/>
      <c r="H164" s="285"/>
      <c r="I164" s="285"/>
      <c r="J164" s="31" t="s">
        <v>4</v>
      </c>
    </row>
    <row r="165" spans="1:10" ht="15" customHeight="1">
      <c r="A165" s="444" t="s">
        <v>44</v>
      </c>
      <c r="B165" s="445"/>
      <c r="C165" s="446"/>
      <c r="D165" s="31" t="s">
        <v>447</v>
      </c>
      <c r="E165" s="31" t="s">
        <v>457</v>
      </c>
      <c r="F165" s="31"/>
      <c r="G165" s="31"/>
      <c r="H165" s="31"/>
      <c r="I165" s="31"/>
      <c r="J165" s="286" t="s">
        <v>4</v>
      </c>
    </row>
    <row r="166" spans="1:10" ht="15" customHeight="1">
      <c r="A166" s="444" t="s">
        <v>45</v>
      </c>
      <c r="B166" s="445"/>
      <c r="C166" s="446"/>
      <c r="D166" s="31" t="s">
        <v>448</v>
      </c>
      <c r="E166" s="25">
        <v>862</v>
      </c>
      <c r="F166" s="25"/>
      <c r="G166" s="41"/>
      <c r="H166" s="41"/>
      <c r="I166" s="41"/>
      <c r="J166" s="41" t="s">
        <v>4</v>
      </c>
    </row>
    <row r="167" spans="1:10" ht="24" customHeight="1">
      <c r="A167" s="444" t="s">
        <v>46</v>
      </c>
      <c r="B167" s="445"/>
      <c r="C167" s="446"/>
      <c r="D167" s="31" t="s">
        <v>449</v>
      </c>
      <c r="E167" s="25">
        <v>863</v>
      </c>
      <c r="F167" s="25"/>
      <c r="G167" s="41"/>
      <c r="H167" s="41"/>
      <c r="I167" s="41"/>
      <c r="J167" s="41" t="s">
        <v>4</v>
      </c>
    </row>
    <row r="168" spans="1:10" ht="24" customHeight="1">
      <c r="A168" s="444" t="s">
        <v>47</v>
      </c>
      <c r="B168" s="445"/>
      <c r="C168" s="446"/>
      <c r="D168" s="31">
        <v>2500</v>
      </c>
      <c r="E168" s="25" t="s">
        <v>4</v>
      </c>
      <c r="F168" s="25"/>
      <c r="G168" s="49">
        <f>G169</f>
        <v>0</v>
      </c>
      <c r="H168" s="49">
        <f t="shared" ref="H168:I168" si="52">H169</f>
        <v>0</v>
      </c>
      <c r="I168" s="49">
        <f t="shared" si="52"/>
        <v>0</v>
      </c>
      <c r="J168" s="41" t="s">
        <v>4</v>
      </c>
    </row>
    <row r="169" spans="1:10" ht="30" customHeight="1">
      <c r="A169" s="444" t="s">
        <v>48</v>
      </c>
      <c r="B169" s="445"/>
      <c r="C169" s="446"/>
      <c r="D169" s="31">
        <v>2520</v>
      </c>
      <c r="E169" s="25">
        <v>831</v>
      </c>
      <c r="F169" s="25"/>
      <c r="G169" s="41">
        <f>G456+G457+G458</f>
        <v>0</v>
      </c>
      <c r="H169" s="41">
        <f t="shared" ref="H169:I169" si="53">H456+H457+H458</f>
        <v>0</v>
      </c>
      <c r="I169" s="41">
        <f t="shared" si="53"/>
        <v>0</v>
      </c>
      <c r="J169" s="41" t="s">
        <v>4</v>
      </c>
    </row>
    <row r="170" spans="1:10" ht="15" customHeight="1">
      <c r="A170" s="416" t="s">
        <v>271</v>
      </c>
      <c r="B170" s="471"/>
      <c r="C170" s="417"/>
      <c r="D170" s="31">
        <v>2600</v>
      </c>
      <c r="E170" s="25" t="s">
        <v>4</v>
      </c>
      <c r="F170" s="25"/>
      <c r="G170" s="34">
        <f>G171+G173+G174+G178+G191+G188</f>
        <v>7391150</v>
      </c>
      <c r="H170" s="34">
        <f t="shared" ref="H170:I170" si="54">H171+H173+H174+H178+H191+H188</f>
        <v>7391150</v>
      </c>
      <c r="I170" s="34">
        <f t="shared" si="54"/>
        <v>7391150</v>
      </c>
      <c r="J170" s="34"/>
    </row>
    <row r="171" spans="1:10" ht="15" customHeight="1">
      <c r="A171" s="435" t="s">
        <v>7</v>
      </c>
      <c r="B171" s="436"/>
      <c r="C171" s="437"/>
      <c r="D171" s="408">
        <v>2610</v>
      </c>
      <c r="E171" s="396">
        <v>241</v>
      </c>
      <c r="F171" s="396"/>
      <c r="G171" s="402"/>
      <c r="H171" s="402"/>
      <c r="I171" s="402"/>
      <c r="J171" s="402"/>
    </row>
    <row r="172" spans="1:10" ht="15" customHeight="1">
      <c r="A172" s="431" t="s">
        <v>49</v>
      </c>
      <c r="B172" s="432"/>
      <c r="C172" s="433"/>
      <c r="D172" s="410"/>
      <c r="E172" s="397"/>
      <c r="F172" s="397"/>
      <c r="G172" s="403"/>
      <c r="H172" s="403"/>
      <c r="I172" s="403"/>
      <c r="J172" s="403"/>
    </row>
    <row r="173" spans="1:10" ht="15" customHeight="1">
      <c r="A173" s="414" t="s">
        <v>50</v>
      </c>
      <c r="B173" s="434"/>
      <c r="C173" s="415"/>
      <c r="D173" s="31">
        <v>2620</v>
      </c>
      <c r="E173" s="25">
        <v>242</v>
      </c>
      <c r="F173" s="25"/>
      <c r="G173" s="42"/>
      <c r="H173" s="42"/>
      <c r="I173" s="42"/>
      <c r="J173" s="42"/>
    </row>
    <row r="174" spans="1:10" ht="15" customHeight="1">
      <c r="A174" s="435" t="s">
        <v>51</v>
      </c>
      <c r="B174" s="436"/>
      <c r="C174" s="437"/>
      <c r="D174" s="408" t="s">
        <v>305</v>
      </c>
      <c r="E174" s="30">
        <v>243</v>
      </c>
      <c r="F174" s="30"/>
      <c r="G174" s="60">
        <f>G175+G177</f>
        <v>0</v>
      </c>
      <c r="H174" s="60">
        <f t="shared" ref="H174" si="55">H175+H177</f>
        <v>0</v>
      </c>
      <c r="I174" s="60">
        <f t="shared" ref="I174" si="56">I175+I177</f>
        <v>0</v>
      </c>
      <c r="J174" s="60"/>
    </row>
    <row r="175" spans="1:10">
      <c r="A175" s="438" t="s">
        <v>304</v>
      </c>
      <c r="B175" s="439"/>
      <c r="C175" s="440"/>
      <c r="D175" s="409"/>
      <c r="E175" s="396">
        <v>243</v>
      </c>
      <c r="F175" s="396">
        <v>225</v>
      </c>
      <c r="G175" s="411">
        <f>G465</f>
        <v>0</v>
      </c>
      <c r="H175" s="411">
        <f t="shared" ref="H175:I175" si="57">H465</f>
        <v>0</v>
      </c>
      <c r="I175" s="411">
        <f t="shared" si="57"/>
        <v>0</v>
      </c>
      <c r="J175" s="411"/>
    </row>
    <row r="176" spans="1:10" ht="15" customHeight="1">
      <c r="A176" s="441" t="s">
        <v>293</v>
      </c>
      <c r="B176" s="442"/>
      <c r="C176" s="443"/>
      <c r="D176" s="409"/>
      <c r="E176" s="397"/>
      <c r="F176" s="397"/>
      <c r="G176" s="412"/>
      <c r="H176" s="412"/>
      <c r="I176" s="412"/>
      <c r="J176" s="412"/>
    </row>
    <row r="177" spans="1:10" ht="15" customHeight="1">
      <c r="A177" s="457" t="s">
        <v>294</v>
      </c>
      <c r="B177" s="458"/>
      <c r="C177" s="459"/>
      <c r="D177" s="410"/>
      <c r="E177" s="25">
        <v>243</v>
      </c>
      <c r="F177" s="25">
        <v>226</v>
      </c>
      <c r="G177" s="41">
        <f>G466</f>
        <v>0</v>
      </c>
      <c r="H177" s="353">
        <f t="shared" ref="H177:I177" si="58">H466</f>
        <v>0</v>
      </c>
      <c r="I177" s="353">
        <f t="shared" si="58"/>
        <v>0</v>
      </c>
      <c r="J177" s="42"/>
    </row>
    <row r="178" spans="1:10" ht="15" customHeight="1">
      <c r="A178" s="435" t="s">
        <v>52</v>
      </c>
      <c r="B178" s="436"/>
      <c r="C178" s="437"/>
      <c r="D178" s="408">
        <v>2640</v>
      </c>
      <c r="E178" s="25">
        <v>244</v>
      </c>
      <c r="F178" s="25"/>
      <c r="G178" s="34">
        <f>G179+G181+G182+G183+G184+G185+G186</f>
        <v>7391150</v>
      </c>
      <c r="H178" s="34">
        <f t="shared" ref="H178" si="59">H179+H181+H182+H183+H184+H185+H186</f>
        <v>7391150</v>
      </c>
      <c r="I178" s="34">
        <f t="shared" ref="I178" si="60">I179+I181+I182+I183+I184+I185+I186</f>
        <v>7391150</v>
      </c>
      <c r="J178" s="34"/>
    </row>
    <row r="179" spans="1:10">
      <c r="A179" s="504" t="s">
        <v>302</v>
      </c>
      <c r="B179" s="505"/>
      <c r="C179" s="506"/>
      <c r="D179" s="409"/>
      <c r="E179" s="396">
        <v>244</v>
      </c>
      <c r="F179" s="396">
        <v>221</v>
      </c>
      <c r="G179" s="411"/>
      <c r="H179" s="411"/>
      <c r="I179" s="411"/>
      <c r="J179" s="411"/>
    </row>
    <row r="180" spans="1:10" ht="15" customHeight="1">
      <c r="A180" s="441" t="s">
        <v>303</v>
      </c>
      <c r="B180" s="442"/>
      <c r="C180" s="443"/>
      <c r="D180" s="409"/>
      <c r="E180" s="397"/>
      <c r="F180" s="397"/>
      <c r="G180" s="412"/>
      <c r="H180" s="412"/>
      <c r="I180" s="412"/>
      <c r="J180" s="412"/>
    </row>
    <row r="181" spans="1:10" ht="15" customHeight="1">
      <c r="A181" s="441" t="s">
        <v>291</v>
      </c>
      <c r="B181" s="442"/>
      <c r="C181" s="443"/>
      <c r="D181" s="409"/>
      <c r="E181" s="25">
        <v>244</v>
      </c>
      <c r="F181" s="25">
        <v>222</v>
      </c>
      <c r="G181" s="42"/>
      <c r="H181" s="42"/>
      <c r="I181" s="42"/>
      <c r="J181" s="42"/>
    </row>
    <row r="182" spans="1:10" ht="15" customHeight="1">
      <c r="A182" s="441" t="s">
        <v>292</v>
      </c>
      <c r="B182" s="442"/>
      <c r="C182" s="443"/>
      <c r="D182" s="409"/>
      <c r="E182" s="25">
        <v>244</v>
      </c>
      <c r="F182" s="25">
        <v>223</v>
      </c>
      <c r="G182" s="42"/>
      <c r="H182" s="42"/>
      <c r="I182" s="42"/>
      <c r="J182" s="42"/>
    </row>
    <row r="183" spans="1:10" ht="15" customHeight="1">
      <c r="A183" s="441" t="s">
        <v>293</v>
      </c>
      <c r="B183" s="442"/>
      <c r="C183" s="443"/>
      <c r="D183" s="409"/>
      <c r="E183" s="25">
        <v>244</v>
      </c>
      <c r="F183" s="25">
        <v>225</v>
      </c>
      <c r="G183" s="41">
        <f>G447+G467+G448</f>
        <v>0</v>
      </c>
      <c r="H183" s="286">
        <f>H447+H467+H448</f>
        <v>0</v>
      </c>
      <c r="I183" s="286">
        <f>I447+I467+I448</f>
        <v>0</v>
      </c>
      <c r="J183" s="42"/>
    </row>
    <row r="184" spans="1:10" ht="15" customHeight="1">
      <c r="A184" s="441" t="s">
        <v>294</v>
      </c>
      <c r="B184" s="442"/>
      <c r="C184" s="443"/>
      <c r="D184" s="409"/>
      <c r="E184" s="25">
        <v>244</v>
      </c>
      <c r="F184" s="25">
        <v>226</v>
      </c>
      <c r="G184" s="41">
        <f>G449+G452+G468+G450+G486+G497+G453</f>
        <v>6749050</v>
      </c>
      <c r="H184" s="360">
        <f t="shared" ref="H184:I184" si="61">H449+H452+H468+H450+H486+H497+H453</f>
        <v>6749050</v>
      </c>
      <c r="I184" s="360">
        <f t="shared" si="61"/>
        <v>6749050</v>
      </c>
      <c r="J184" s="42"/>
    </row>
    <row r="185" spans="1:10" ht="15" customHeight="1">
      <c r="A185" s="441" t="s">
        <v>295</v>
      </c>
      <c r="B185" s="442"/>
      <c r="C185" s="443"/>
      <c r="D185" s="409"/>
      <c r="E185" s="25">
        <v>244</v>
      </c>
      <c r="F185" s="25">
        <v>310</v>
      </c>
      <c r="G185" s="41">
        <f>G477+G473+G454</f>
        <v>642100</v>
      </c>
      <c r="H185" s="323">
        <f>H477+H473+H490+H494+H498+H454</f>
        <v>642100</v>
      </c>
      <c r="I185" s="323">
        <f>I477+I473+I490+I494+I498+I454</f>
        <v>642100</v>
      </c>
      <c r="J185" s="42"/>
    </row>
    <row r="186" spans="1:10" ht="15" customHeight="1">
      <c r="A186" s="457" t="s">
        <v>296</v>
      </c>
      <c r="B186" s="458"/>
      <c r="C186" s="459"/>
      <c r="D186" s="410"/>
      <c r="E186" s="25">
        <v>244</v>
      </c>
      <c r="F186" s="25">
        <v>340</v>
      </c>
      <c r="G186" s="41">
        <f>G469+G451+G499</f>
        <v>0</v>
      </c>
      <c r="H186" s="360">
        <f t="shared" ref="H186:I186" si="62">H469+H451+H499+H455</f>
        <v>0</v>
      </c>
      <c r="I186" s="360">
        <f t="shared" si="62"/>
        <v>0</v>
      </c>
      <c r="J186" s="42"/>
    </row>
    <row r="187" spans="1:10" ht="24.75" customHeight="1">
      <c r="A187" s="414" t="s">
        <v>546</v>
      </c>
      <c r="B187" s="434"/>
      <c r="C187" s="415"/>
      <c r="D187" s="389" t="s">
        <v>499</v>
      </c>
      <c r="E187" s="387">
        <v>246</v>
      </c>
      <c r="F187" s="382"/>
      <c r="G187" s="335"/>
      <c r="H187" s="335"/>
      <c r="I187" s="335"/>
      <c r="J187" s="381"/>
    </row>
    <row r="188" spans="1:10" ht="15" customHeight="1">
      <c r="A188" s="435" t="s">
        <v>501</v>
      </c>
      <c r="B188" s="436"/>
      <c r="C188" s="437"/>
      <c r="D188" s="449" t="s">
        <v>500</v>
      </c>
      <c r="E188" s="324">
        <v>247</v>
      </c>
      <c r="F188" s="328"/>
      <c r="G188" s="335">
        <f>G189</f>
        <v>0</v>
      </c>
      <c r="H188" s="335">
        <f t="shared" ref="H188" si="63">H189</f>
        <v>0</v>
      </c>
      <c r="I188" s="335">
        <f t="shared" ref="I188" si="64">I189</f>
        <v>0</v>
      </c>
      <c r="J188" s="327"/>
    </row>
    <row r="189" spans="1:10" ht="15" customHeight="1">
      <c r="A189" s="441" t="s">
        <v>18</v>
      </c>
      <c r="B189" s="442"/>
      <c r="C189" s="443"/>
      <c r="D189" s="449"/>
      <c r="E189" s="396">
        <v>247</v>
      </c>
      <c r="F189" s="396">
        <v>223</v>
      </c>
      <c r="G189" s="411"/>
      <c r="H189" s="411"/>
      <c r="I189" s="411"/>
      <c r="J189" s="411"/>
    </row>
    <row r="190" spans="1:10" ht="15" customHeight="1">
      <c r="A190" s="457" t="s">
        <v>292</v>
      </c>
      <c r="B190" s="458"/>
      <c r="C190" s="459"/>
      <c r="D190" s="449"/>
      <c r="E190" s="397"/>
      <c r="F190" s="397"/>
      <c r="G190" s="412"/>
      <c r="H190" s="412"/>
      <c r="I190" s="412"/>
      <c r="J190" s="412"/>
    </row>
    <row r="191" spans="1:10" ht="15" customHeight="1">
      <c r="A191" s="414" t="s">
        <v>53</v>
      </c>
      <c r="B191" s="434"/>
      <c r="C191" s="415"/>
      <c r="D191" s="31" t="s">
        <v>547</v>
      </c>
      <c r="E191" s="25">
        <v>400</v>
      </c>
      <c r="F191" s="25"/>
      <c r="G191" s="49">
        <f>G192+G194</f>
        <v>0</v>
      </c>
      <c r="H191" s="49">
        <f t="shared" ref="H191:I191" si="65">H192+H194</f>
        <v>0</v>
      </c>
      <c r="I191" s="49">
        <f t="shared" si="65"/>
        <v>0</v>
      </c>
      <c r="J191" s="42"/>
    </row>
    <row r="192" spans="1:10" ht="15" customHeight="1">
      <c r="A192" s="435" t="s">
        <v>7</v>
      </c>
      <c r="B192" s="436"/>
      <c r="C192" s="437"/>
      <c r="D192" s="408" t="s">
        <v>548</v>
      </c>
      <c r="E192" s="396">
        <v>406</v>
      </c>
      <c r="F192" s="396"/>
      <c r="G192" s="402"/>
      <c r="H192" s="402"/>
      <c r="I192" s="402"/>
      <c r="J192" s="402"/>
    </row>
    <row r="193" spans="1:11" ht="15" customHeight="1">
      <c r="A193" s="431" t="s">
        <v>54</v>
      </c>
      <c r="B193" s="432"/>
      <c r="C193" s="433"/>
      <c r="D193" s="410"/>
      <c r="E193" s="397"/>
      <c r="F193" s="397"/>
      <c r="G193" s="403"/>
      <c r="H193" s="403"/>
      <c r="I193" s="403"/>
      <c r="J193" s="403"/>
    </row>
    <row r="194" spans="1:11" ht="15" customHeight="1">
      <c r="A194" s="414" t="s">
        <v>55</v>
      </c>
      <c r="B194" s="434"/>
      <c r="C194" s="415"/>
      <c r="D194" s="31" t="s">
        <v>549</v>
      </c>
      <c r="E194" s="25">
        <v>407</v>
      </c>
      <c r="F194" s="25"/>
      <c r="G194" s="42"/>
      <c r="H194" s="42"/>
      <c r="I194" s="42"/>
      <c r="J194" s="42"/>
    </row>
    <row r="195" spans="1:11" ht="15" customHeight="1">
      <c r="A195" s="528" t="s">
        <v>272</v>
      </c>
      <c r="B195" s="529"/>
      <c r="C195" s="530"/>
      <c r="D195" s="32" t="s">
        <v>275</v>
      </c>
      <c r="E195" s="17">
        <v>100</v>
      </c>
      <c r="F195" s="17"/>
      <c r="G195" s="34">
        <f>G196+G198+G199</f>
        <v>0</v>
      </c>
      <c r="H195" s="34">
        <f t="shared" ref="H195:I195" si="66">H196+H198+H199</f>
        <v>0</v>
      </c>
      <c r="I195" s="34">
        <f t="shared" si="66"/>
        <v>0</v>
      </c>
      <c r="J195" s="48" t="s">
        <v>4</v>
      </c>
    </row>
    <row r="196" spans="1:11" ht="15" customHeight="1">
      <c r="A196" s="510" t="s">
        <v>7</v>
      </c>
      <c r="B196" s="511"/>
      <c r="C196" s="512"/>
      <c r="D196" s="408" t="s">
        <v>276</v>
      </c>
      <c r="E196" s="396"/>
      <c r="F196" s="396"/>
      <c r="G196" s="402"/>
      <c r="H196" s="402"/>
      <c r="I196" s="402"/>
      <c r="J196" s="411" t="s">
        <v>4</v>
      </c>
    </row>
    <row r="197" spans="1:11" ht="15" customHeight="1">
      <c r="A197" s="531" t="s">
        <v>266</v>
      </c>
      <c r="B197" s="532"/>
      <c r="C197" s="533"/>
      <c r="D197" s="410"/>
      <c r="E197" s="397"/>
      <c r="F197" s="397"/>
      <c r="G197" s="403"/>
      <c r="H197" s="403"/>
      <c r="I197" s="403"/>
      <c r="J197" s="412"/>
    </row>
    <row r="198" spans="1:11" ht="15" customHeight="1">
      <c r="A198" s="516" t="s">
        <v>268</v>
      </c>
      <c r="B198" s="517"/>
      <c r="C198" s="518"/>
      <c r="D198" s="31" t="s">
        <v>277</v>
      </c>
      <c r="E198" s="25"/>
      <c r="F198" s="25"/>
      <c r="G198" s="42"/>
      <c r="H198" s="42"/>
      <c r="I198" s="42"/>
      <c r="J198" s="41" t="s">
        <v>4</v>
      </c>
    </row>
    <row r="199" spans="1:11" ht="15" customHeight="1">
      <c r="A199" s="516" t="s">
        <v>269</v>
      </c>
      <c r="B199" s="517"/>
      <c r="C199" s="518"/>
      <c r="D199" s="31" t="s">
        <v>278</v>
      </c>
      <c r="E199" s="25"/>
      <c r="F199" s="25"/>
      <c r="G199" s="42"/>
      <c r="H199" s="42"/>
      <c r="I199" s="42"/>
      <c r="J199" s="41" t="s">
        <v>4</v>
      </c>
    </row>
    <row r="200" spans="1:11" ht="15" customHeight="1">
      <c r="A200" s="528" t="s">
        <v>270</v>
      </c>
      <c r="B200" s="529"/>
      <c r="C200" s="530"/>
      <c r="D200" s="32" t="s">
        <v>279</v>
      </c>
      <c r="E200" s="17" t="s">
        <v>4</v>
      </c>
      <c r="F200" s="17"/>
      <c r="G200" s="34">
        <f>G201</f>
        <v>0</v>
      </c>
      <c r="H200" s="34">
        <f t="shared" ref="H200:I200" si="67">H201</f>
        <v>0</v>
      </c>
      <c r="I200" s="34">
        <f t="shared" si="67"/>
        <v>0</v>
      </c>
      <c r="J200" s="48" t="s">
        <v>4</v>
      </c>
    </row>
    <row r="201" spans="1:11" ht="15" customHeight="1">
      <c r="A201" s="519" t="s">
        <v>18</v>
      </c>
      <c r="B201" s="520"/>
      <c r="C201" s="521"/>
      <c r="D201" s="408" t="s">
        <v>280</v>
      </c>
      <c r="E201" s="396">
        <v>610</v>
      </c>
      <c r="F201" s="396"/>
      <c r="G201" s="402"/>
      <c r="H201" s="402"/>
      <c r="I201" s="402"/>
      <c r="J201" s="411" t="s">
        <v>4</v>
      </c>
    </row>
    <row r="202" spans="1:11" ht="15" customHeight="1">
      <c r="A202" s="522" t="s">
        <v>56</v>
      </c>
      <c r="B202" s="523"/>
      <c r="C202" s="524"/>
      <c r="D202" s="410"/>
      <c r="E202" s="397"/>
      <c r="F202" s="397"/>
      <c r="G202" s="403"/>
      <c r="H202" s="403"/>
      <c r="I202" s="403"/>
      <c r="J202" s="412"/>
    </row>
    <row r="203" spans="1:11" ht="30.75" customHeight="1">
      <c r="A203" s="501" t="s">
        <v>58</v>
      </c>
      <c r="B203" s="502"/>
      <c r="C203" s="503"/>
      <c r="D203" s="63"/>
      <c r="E203" s="57"/>
      <c r="F203" s="57"/>
      <c r="G203" s="59">
        <f>G204+G221+G229+G234+G242+G244+G265</f>
        <v>1548400</v>
      </c>
      <c r="H203" s="59">
        <f>H204+H221+H229+H234+H242+H244+H265</f>
        <v>1548400</v>
      </c>
      <c r="I203" s="59">
        <f>I204+I221+I229+I234+I242+I244+I265</f>
        <v>1548400</v>
      </c>
      <c r="J203" s="58"/>
      <c r="K203" s="33" t="s">
        <v>299</v>
      </c>
    </row>
    <row r="204" spans="1:11" ht="15" customHeight="1">
      <c r="A204" s="435" t="s">
        <v>7</v>
      </c>
      <c r="B204" s="436"/>
      <c r="C204" s="437"/>
      <c r="D204" s="408">
        <v>2100</v>
      </c>
      <c r="E204" s="396" t="s">
        <v>4</v>
      </c>
      <c r="F204" s="396"/>
      <c r="G204" s="447">
        <f>G206+G208+G209+G210+G214+G215+G217+G216+G218</f>
        <v>602400</v>
      </c>
      <c r="H204" s="447">
        <f t="shared" ref="H204:I204" si="68">H206+H208+H209+H210+H214+H215+H217+H216+H218</f>
        <v>602400</v>
      </c>
      <c r="I204" s="447">
        <f t="shared" si="68"/>
        <v>602400</v>
      </c>
      <c r="J204" s="411" t="s">
        <v>4</v>
      </c>
    </row>
    <row r="205" spans="1:11" ht="15" customHeight="1">
      <c r="A205" s="431" t="s">
        <v>22</v>
      </c>
      <c r="B205" s="432"/>
      <c r="C205" s="433"/>
      <c r="D205" s="410"/>
      <c r="E205" s="397"/>
      <c r="F205" s="397"/>
      <c r="G205" s="448"/>
      <c r="H205" s="448"/>
      <c r="I205" s="448"/>
      <c r="J205" s="412"/>
    </row>
    <row r="206" spans="1:11" ht="15" customHeight="1">
      <c r="A206" s="435" t="s">
        <v>7</v>
      </c>
      <c r="B206" s="436"/>
      <c r="C206" s="437"/>
      <c r="D206" s="408">
        <v>2110</v>
      </c>
      <c r="E206" s="396">
        <v>111</v>
      </c>
      <c r="F206" s="396"/>
      <c r="G206" s="411">
        <f>G505+G506+G581+G552</f>
        <v>451500</v>
      </c>
      <c r="H206" s="411">
        <f t="shared" ref="H206:I206" si="69">H505+H506+H581+H552</f>
        <v>451500</v>
      </c>
      <c r="I206" s="411">
        <f t="shared" si="69"/>
        <v>451500</v>
      </c>
      <c r="J206" s="411" t="s">
        <v>4</v>
      </c>
    </row>
    <row r="207" spans="1:11" ht="15" customHeight="1">
      <c r="A207" s="431" t="s">
        <v>23</v>
      </c>
      <c r="B207" s="432"/>
      <c r="C207" s="433"/>
      <c r="D207" s="410"/>
      <c r="E207" s="397"/>
      <c r="F207" s="397"/>
      <c r="G207" s="412"/>
      <c r="H207" s="412"/>
      <c r="I207" s="412"/>
      <c r="J207" s="412"/>
    </row>
    <row r="208" spans="1:11" ht="15" customHeight="1">
      <c r="A208" s="414" t="s">
        <v>24</v>
      </c>
      <c r="B208" s="434"/>
      <c r="C208" s="415"/>
      <c r="D208" s="31">
        <v>2120</v>
      </c>
      <c r="E208" s="25">
        <v>112</v>
      </c>
      <c r="F208" s="25"/>
      <c r="G208" s="41">
        <f>G507+G508+G509+G553+G554+G555+G510+G582+G583</f>
        <v>150900</v>
      </c>
      <c r="H208" s="43">
        <f t="shared" ref="H208:I208" si="70">H507+H508+H509+H553+H554+H555+H510+H582+H583</f>
        <v>150900</v>
      </c>
      <c r="I208" s="43">
        <f t="shared" si="70"/>
        <v>150900</v>
      </c>
      <c r="J208" s="41" t="s">
        <v>4</v>
      </c>
    </row>
    <row r="209" spans="1:10" ht="15" customHeight="1">
      <c r="A209" s="414" t="s">
        <v>25</v>
      </c>
      <c r="B209" s="434"/>
      <c r="C209" s="415"/>
      <c r="D209" s="31">
        <v>2130</v>
      </c>
      <c r="E209" s="25">
        <v>113</v>
      </c>
      <c r="F209" s="25"/>
      <c r="G209" s="42"/>
      <c r="H209" s="42"/>
      <c r="I209" s="42"/>
      <c r="J209" s="41" t="s">
        <v>4</v>
      </c>
    </row>
    <row r="210" spans="1:10" ht="33.75" customHeight="1">
      <c r="A210" s="414" t="s">
        <v>26</v>
      </c>
      <c r="B210" s="434"/>
      <c r="C210" s="415"/>
      <c r="D210" s="31">
        <v>2140</v>
      </c>
      <c r="E210" s="25">
        <v>119</v>
      </c>
      <c r="F210" s="25"/>
      <c r="G210" s="34">
        <f>G211+G213</f>
        <v>0</v>
      </c>
      <c r="H210" s="34">
        <f t="shared" ref="H210" si="71">H211+H213</f>
        <v>0</v>
      </c>
      <c r="I210" s="34">
        <f t="shared" ref="I210" si="72">I211+I213</f>
        <v>0</v>
      </c>
      <c r="J210" s="41" t="s">
        <v>4</v>
      </c>
    </row>
    <row r="211" spans="1:10" ht="15" customHeight="1">
      <c r="A211" s="435" t="s">
        <v>7</v>
      </c>
      <c r="B211" s="436"/>
      <c r="C211" s="437"/>
      <c r="D211" s="408">
        <v>2141</v>
      </c>
      <c r="E211" s="396">
        <v>119</v>
      </c>
      <c r="F211" s="396"/>
      <c r="G211" s="411">
        <f>G511+G584+G556</f>
        <v>0</v>
      </c>
      <c r="H211" s="411">
        <f t="shared" ref="H211:I211" si="73">H511+H584+H556</f>
        <v>0</v>
      </c>
      <c r="I211" s="411">
        <f t="shared" si="73"/>
        <v>0</v>
      </c>
      <c r="J211" s="411" t="s">
        <v>4</v>
      </c>
    </row>
    <row r="212" spans="1:10" ht="15" customHeight="1">
      <c r="A212" s="431" t="s">
        <v>27</v>
      </c>
      <c r="B212" s="432"/>
      <c r="C212" s="433"/>
      <c r="D212" s="410"/>
      <c r="E212" s="397"/>
      <c r="F212" s="397"/>
      <c r="G212" s="412"/>
      <c r="H212" s="412"/>
      <c r="I212" s="412"/>
      <c r="J212" s="412"/>
    </row>
    <row r="213" spans="1:10" ht="15" customHeight="1">
      <c r="A213" s="414" t="s">
        <v>28</v>
      </c>
      <c r="B213" s="434"/>
      <c r="C213" s="415"/>
      <c r="D213" s="31">
        <v>2142</v>
      </c>
      <c r="E213" s="25">
        <v>119</v>
      </c>
      <c r="F213" s="25"/>
      <c r="G213" s="42"/>
      <c r="H213" s="42"/>
      <c r="I213" s="42"/>
      <c r="J213" s="41" t="s">
        <v>4</v>
      </c>
    </row>
    <row r="214" spans="1:10" ht="15" customHeight="1">
      <c r="A214" s="414" t="s">
        <v>29</v>
      </c>
      <c r="B214" s="434"/>
      <c r="C214" s="415"/>
      <c r="D214" s="31">
        <v>2150</v>
      </c>
      <c r="E214" s="25">
        <v>131</v>
      </c>
      <c r="F214" s="25"/>
      <c r="G214" s="41"/>
      <c r="H214" s="41"/>
      <c r="I214" s="41"/>
      <c r="J214" s="41" t="s">
        <v>4</v>
      </c>
    </row>
    <row r="215" spans="1:10" ht="23.25" customHeight="1">
      <c r="A215" s="414" t="s">
        <v>432</v>
      </c>
      <c r="B215" s="434"/>
      <c r="C215" s="415"/>
      <c r="D215" s="31">
        <v>2160</v>
      </c>
      <c r="E215" s="25">
        <v>134</v>
      </c>
      <c r="F215" s="25"/>
      <c r="G215" s="41"/>
      <c r="H215" s="41"/>
      <c r="I215" s="41"/>
      <c r="J215" s="41" t="s">
        <v>4</v>
      </c>
    </row>
    <row r="216" spans="1:10" ht="15" customHeight="1">
      <c r="A216" s="414" t="s">
        <v>30</v>
      </c>
      <c r="B216" s="434"/>
      <c r="C216" s="415"/>
      <c r="D216" s="31" t="s">
        <v>433</v>
      </c>
      <c r="E216" s="287">
        <v>134</v>
      </c>
      <c r="F216" s="287"/>
      <c r="G216" s="286"/>
      <c r="H216" s="286"/>
      <c r="I216" s="286"/>
      <c r="J216" s="286" t="s">
        <v>4</v>
      </c>
    </row>
    <row r="217" spans="1:10" ht="28.5" customHeight="1">
      <c r="A217" s="414" t="s">
        <v>31</v>
      </c>
      <c r="B217" s="434"/>
      <c r="C217" s="415"/>
      <c r="D217" s="31" t="s">
        <v>434</v>
      </c>
      <c r="E217" s="25">
        <v>139</v>
      </c>
      <c r="F217" s="25"/>
      <c r="G217" s="49">
        <f>G218+G220</f>
        <v>0</v>
      </c>
      <c r="H217" s="49">
        <f t="shared" ref="H217" si="74">H218+H220</f>
        <v>0</v>
      </c>
      <c r="I217" s="49">
        <f t="shared" ref="I217" si="75">I218+I220</f>
        <v>0</v>
      </c>
      <c r="J217" s="41" t="s">
        <v>4</v>
      </c>
    </row>
    <row r="218" spans="1:10" ht="15" customHeight="1">
      <c r="A218" s="435" t="s">
        <v>7</v>
      </c>
      <c r="B218" s="436"/>
      <c r="C218" s="437"/>
      <c r="D218" s="408" t="s">
        <v>435</v>
      </c>
      <c r="E218" s="396">
        <v>139</v>
      </c>
      <c r="F218" s="396"/>
      <c r="G218" s="411"/>
      <c r="H218" s="411"/>
      <c r="I218" s="411"/>
      <c r="J218" s="411" t="s">
        <v>4</v>
      </c>
    </row>
    <row r="219" spans="1:10" ht="15" customHeight="1">
      <c r="A219" s="431" t="s">
        <v>32</v>
      </c>
      <c r="B219" s="432"/>
      <c r="C219" s="433"/>
      <c r="D219" s="410"/>
      <c r="E219" s="397"/>
      <c r="F219" s="397"/>
      <c r="G219" s="412"/>
      <c r="H219" s="412"/>
      <c r="I219" s="412"/>
      <c r="J219" s="412"/>
    </row>
    <row r="220" spans="1:10" ht="15" customHeight="1">
      <c r="A220" s="414" t="s">
        <v>33</v>
      </c>
      <c r="B220" s="434"/>
      <c r="C220" s="415"/>
      <c r="D220" s="31">
        <v>2172</v>
      </c>
      <c r="E220" s="25">
        <v>139</v>
      </c>
      <c r="F220" s="25"/>
      <c r="G220" s="41"/>
      <c r="H220" s="41"/>
      <c r="I220" s="41"/>
      <c r="J220" s="41" t="s">
        <v>4</v>
      </c>
    </row>
    <row r="221" spans="1:10" ht="15" customHeight="1">
      <c r="A221" s="414" t="s">
        <v>34</v>
      </c>
      <c r="B221" s="434"/>
      <c r="C221" s="415"/>
      <c r="D221" s="31">
        <v>2200</v>
      </c>
      <c r="E221" s="25">
        <v>300</v>
      </c>
      <c r="F221" s="25"/>
      <c r="G221" s="49">
        <f>G222+G224+G226+G227+G228</f>
        <v>0</v>
      </c>
      <c r="H221" s="49">
        <f t="shared" ref="H221" si="76">H222+H224+H226+H227+H228</f>
        <v>0</v>
      </c>
      <c r="I221" s="49">
        <f t="shared" ref="I221" si="77">I222+I224+I226+I227+I228</f>
        <v>0</v>
      </c>
      <c r="J221" s="41" t="s">
        <v>4</v>
      </c>
    </row>
    <row r="222" spans="1:10" ht="15" customHeight="1">
      <c r="A222" s="435" t="s">
        <v>7</v>
      </c>
      <c r="B222" s="436"/>
      <c r="C222" s="437"/>
      <c r="D222" s="408">
        <v>2210</v>
      </c>
      <c r="E222" s="396">
        <v>320</v>
      </c>
      <c r="F222" s="396"/>
      <c r="G222" s="411">
        <f>G224+G226+G227+G228</f>
        <v>0</v>
      </c>
      <c r="H222" s="411">
        <f t="shared" ref="H222:I222" si="78">H224+H226+H227+H228</f>
        <v>0</v>
      </c>
      <c r="I222" s="411">
        <f t="shared" si="78"/>
        <v>0</v>
      </c>
      <c r="J222" s="411" t="s">
        <v>4</v>
      </c>
    </row>
    <row r="223" spans="1:10" ht="15" customHeight="1">
      <c r="A223" s="431" t="s">
        <v>35</v>
      </c>
      <c r="B223" s="432"/>
      <c r="C223" s="433"/>
      <c r="D223" s="410"/>
      <c r="E223" s="397"/>
      <c r="F223" s="397"/>
      <c r="G223" s="412"/>
      <c r="H223" s="412"/>
      <c r="I223" s="412"/>
      <c r="J223" s="412"/>
    </row>
    <row r="224" spans="1:10" ht="15" customHeight="1">
      <c r="A224" s="435" t="s">
        <v>18</v>
      </c>
      <c r="B224" s="436"/>
      <c r="C224" s="437"/>
      <c r="D224" s="408">
        <v>2211</v>
      </c>
      <c r="E224" s="396">
        <v>321</v>
      </c>
      <c r="F224" s="396"/>
      <c r="G224" s="411"/>
      <c r="H224" s="411"/>
      <c r="I224" s="411"/>
      <c r="J224" s="411" t="s">
        <v>4</v>
      </c>
    </row>
    <row r="225" spans="1:10" ht="15" customHeight="1">
      <c r="A225" s="431" t="s">
        <v>36</v>
      </c>
      <c r="B225" s="432"/>
      <c r="C225" s="433"/>
      <c r="D225" s="410"/>
      <c r="E225" s="397"/>
      <c r="F225" s="397"/>
      <c r="G225" s="412"/>
      <c r="H225" s="412"/>
      <c r="I225" s="412"/>
      <c r="J225" s="412"/>
    </row>
    <row r="226" spans="1:10" ht="27.75" customHeight="1">
      <c r="A226" s="414" t="s">
        <v>37</v>
      </c>
      <c r="B226" s="434"/>
      <c r="C226" s="415"/>
      <c r="D226" s="31">
        <v>2220</v>
      </c>
      <c r="E226" s="25">
        <v>340</v>
      </c>
      <c r="F226" s="25"/>
      <c r="G226" s="41"/>
      <c r="H226" s="41"/>
      <c r="I226" s="41"/>
      <c r="J226" s="41" t="s">
        <v>4</v>
      </c>
    </row>
    <row r="227" spans="1:10" ht="27.75" customHeight="1">
      <c r="A227" s="414" t="s">
        <v>38</v>
      </c>
      <c r="B227" s="434"/>
      <c r="C227" s="415"/>
      <c r="D227" s="31">
        <v>2230</v>
      </c>
      <c r="E227" s="25">
        <v>350</v>
      </c>
      <c r="F227" s="25"/>
      <c r="G227" s="41"/>
      <c r="H227" s="41"/>
      <c r="I227" s="41"/>
      <c r="J227" s="41" t="s">
        <v>4</v>
      </c>
    </row>
    <row r="228" spans="1:10" ht="15" customHeight="1">
      <c r="A228" s="414" t="s">
        <v>436</v>
      </c>
      <c r="B228" s="434"/>
      <c r="C228" s="415"/>
      <c r="D228" s="31">
        <v>2240</v>
      </c>
      <c r="E228" s="25">
        <v>360</v>
      </c>
      <c r="F228" s="25"/>
      <c r="G228" s="41"/>
      <c r="H228" s="41"/>
      <c r="I228" s="41"/>
      <c r="J228" s="41" t="s">
        <v>4</v>
      </c>
    </row>
    <row r="229" spans="1:10" ht="15" customHeight="1">
      <c r="A229" s="414" t="s">
        <v>39</v>
      </c>
      <c r="B229" s="434"/>
      <c r="C229" s="415"/>
      <c r="D229" s="31">
        <v>2300</v>
      </c>
      <c r="E229" s="25">
        <v>850</v>
      </c>
      <c r="F229" s="25"/>
      <c r="G229" s="34">
        <f>G230+G232+G233</f>
        <v>25000</v>
      </c>
      <c r="H229" s="34">
        <f t="shared" ref="H229" si="79">H230+H232+H233</f>
        <v>25000</v>
      </c>
      <c r="I229" s="34">
        <f t="shared" ref="I229" si="80">I230+I232+I233</f>
        <v>25000</v>
      </c>
      <c r="J229" s="41" t="s">
        <v>4</v>
      </c>
    </row>
    <row r="230" spans="1:10" ht="15" customHeight="1">
      <c r="A230" s="435" t="s">
        <v>18</v>
      </c>
      <c r="B230" s="436"/>
      <c r="C230" s="437"/>
      <c r="D230" s="408">
        <v>2310</v>
      </c>
      <c r="E230" s="396">
        <v>851</v>
      </c>
      <c r="F230" s="396"/>
      <c r="G230" s="411">
        <f>G525</f>
        <v>10000</v>
      </c>
      <c r="H230" s="402"/>
      <c r="I230" s="402"/>
      <c r="J230" s="411" t="s">
        <v>4</v>
      </c>
    </row>
    <row r="231" spans="1:10" ht="15" customHeight="1">
      <c r="A231" s="431" t="s">
        <v>40</v>
      </c>
      <c r="B231" s="432"/>
      <c r="C231" s="433"/>
      <c r="D231" s="410"/>
      <c r="E231" s="397"/>
      <c r="F231" s="397"/>
      <c r="G231" s="412"/>
      <c r="H231" s="403"/>
      <c r="I231" s="403"/>
      <c r="J231" s="412"/>
    </row>
    <row r="232" spans="1:10" ht="24.75" customHeight="1">
      <c r="A232" s="414" t="s">
        <v>41</v>
      </c>
      <c r="B232" s="434"/>
      <c r="C232" s="415"/>
      <c r="D232" s="31">
        <v>2320</v>
      </c>
      <c r="E232" s="25">
        <v>852</v>
      </c>
      <c r="F232" s="25"/>
      <c r="G232" s="41">
        <f>G524+G565</f>
        <v>10000</v>
      </c>
      <c r="H232" s="41">
        <f t="shared" ref="H232:I232" si="81">H524+H565</f>
        <v>10000</v>
      </c>
      <c r="I232" s="41">
        <f t="shared" si="81"/>
        <v>10000</v>
      </c>
      <c r="J232" s="41" t="s">
        <v>4</v>
      </c>
    </row>
    <row r="233" spans="1:10" ht="15" customHeight="1">
      <c r="A233" s="414" t="s">
        <v>42</v>
      </c>
      <c r="B233" s="434"/>
      <c r="C233" s="415"/>
      <c r="D233" s="31">
        <v>2330</v>
      </c>
      <c r="E233" s="25">
        <v>853</v>
      </c>
      <c r="F233" s="25"/>
      <c r="G233" s="41">
        <f>G526+G528+G529+G530+G566+G568+G569+G567+G527</f>
        <v>5000</v>
      </c>
      <c r="H233" s="313">
        <f t="shared" ref="H233:I233" si="82">H525+H526+H528+H529+H530+H566+H568+H569+H567+H527</f>
        <v>15000</v>
      </c>
      <c r="I233" s="313">
        <f t="shared" si="82"/>
        <v>15000</v>
      </c>
      <c r="J233" s="41" t="s">
        <v>4</v>
      </c>
    </row>
    <row r="234" spans="1:10" ht="15" customHeight="1">
      <c r="A234" s="444" t="s">
        <v>43</v>
      </c>
      <c r="B234" s="445"/>
      <c r="C234" s="446"/>
      <c r="D234" s="31">
        <v>2400</v>
      </c>
      <c r="E234" s="25" t="s">
        <v>4</v>
      </c>
      <c r="F234" s="25"/>
      <c r="G234" s="49">
        <f>SUM(G235:G241)</f>
        <v>0</v>
      </c>
      <c r="H234" s="49">
        <f t="shared" ref="H234:I234" si="83">SUM(H235:H241)</f>
        <v>0</v>
      </c>
      <c r="I234" s="49">
        <f t="shared" si="83"/>
        <v>0</v>
      </c>
      <c r="J234" s="41" t="s">
        <v>4</v>
      </c>
    </row>
    <row r="235" spans="1:10" ht="15" customHeight="1">
      <c r="A235" s="444" t="s">
        <v>18</v>
      </c>
      <c r="B235" s="445"/>
      <c r="C235" s="446"/>
      <c r="D235" s="407">
        <v>2410</v>
      </c>
      <c r="E235" s="407" t="s">
        <v>454</v>
      </c>
      <c r="F235" s="407"/>
      <c r="G235" s="407"/>
      <c r="H235" s="407"/>
      <c r="I235" s="407"/>
      <c r="J235" s="407" t="s">
        <v>4</v>
      </c>
    </row>
    <row r="236" spans="1:10" ht="15" customHeight="1">
      <c r="A236" s="444" t="s">
        <v>452</v>
      </c>
      <c r="B236" s="445"/>
      <c r="C236" s="446"/>
      <c r="D236" s="407"/>
      <c r="E236" s="407"/>
      <c r="F236" s="407"/>
      <c r="G236" s="407"/>
      <c r="H236" s="407"/>
      <c r="I236" s="407"/>
      <c r="J236" s="407"/>
    </row>
    <row r="237" spans="1:10" ht="15" customHeight="1">
      <c r="A237" s="444" t="s">
        <v>453</v>
      </c>
      <c r="B237" s="445"/>
      <c r="C237" s="446"/>
      <c r="D237" s="31" t="s">
        <v>444</v>
      </c>
      <c r="E237" s="31" t="s">
        <v>458</v>
      </c>
      <c r="F237" s="285"/>
      <c r="G237" s="285"/>
      <c r="H237" s="285"/>
      <c r="I237" s="285"/>
      <c r="J237" s="31" t="s">
        <v>4</v>
      </c>
    </row>
    <row r="238" spans="1:10" ht="24" customHeight="1">
      <c r="A238" s="444" t="s">
        <v>446</v>
      </c>
      <c r="B238" s="445"/>
      <c r="C238" s="446"/>
      <c r="D238" s="31" t="s">
        <v>445</v>
      </c>
      <c r="E238" s="31" t="s">
        <v>456</v>
      </c>
      <c r="F238" s="285"/>
      <c r="G238" s="285"/>
      <c r="H238" s="285"/>
      <c r="I238" s="285"/>
      <c r="J238" s="31" t="s">
        <v>4</v>
      </c>
    </row>
    <row r="239" spans="1:10" ht="15" customHeight="1">
      <c r="A239" s="444" t="s">
        <v>44</v>
      </c>
      <c r="B239" s="445"/>
      <c r="C239" s="446"/>
      <c r="D239" s="31" t="s">
        <v>447</v>
      </c>
      <c r="E239" s="31" t="s">
        <v>457</v>
      </c>
      <c r="F239" s="31"/>
      <c r="G239" s="31"/>
      <c r="H239" s="31"/>
      <c r="I239" s="31"/>
      <c r="J239" s="31" t="s">
        <v>4</v>
      </c>
    </row>
    <row r="240" spans="1:10" ht="15" customHeight="1">
      <c r="A240" s="444" t="s">
        <v>45</v>
      </c>
      <c r="B240" s="445"/>
      <c r="C240" s="446"/>
      <c r="D240" s="31" t="s">
        <v>448</v>
      </c>
      <c r="E240" s="25">
        <v>862</v>
      </c>
      <c r="F240" s="25"/>
      <c r="G240" s="41"/>
      <c r="H240" s="41"/>
      <c r="I240" s="41"/>
      <c r="J240" s="41" t="s">
        <v>4</v>
      </c>
    </row>
    <row r="241" spans="1:10" ht="27" customHeight="1">
      <c r="A241" s="444" t="s">
        <v>46</v>
      </c>
      <c r="B241" s="445"/>
      <c r="C241" s="446"/>
      <c r="D241" s="31" t="s">
        <v>449</v>
      </c>
      <c r="E241" s="25">
        <v>863</v>
      </c>
      <c r="F241" s="25"/>
      <c r="G241" s="41"/>
      <c r="H241" s="41"/>
      <c r="I241" s="41"/>
      <c r="J241" s="41" t="s">
        <v>4</v>
      </c>
    </row>
    <row r="242" spans="1:10" ht="15" customHeight="1">
      <c r="A242" s="444" t="s">
        <v>47</v>
      </c>
      <c r="B242" s="445"/>
      <c r="C242" s="446"/>
      <c r="D242" s="31">
        <v>2500</v>
      </c>
      <c r="E242" s="25" t="s">
        <v>4</v>
      </c>
      <c r="F242" s="25"/>
      <c r="G242" s="49">
        <f>G243</f>
        <v>1000</v>
      </c>
      <c r="H242" s="49">
        <f t="shared" ref="H242" si="84">H243</f>
        <v>1000</v>
      </c>
      <c r="I242" s="49">
        <f t="shared" ref="I242" si="85">I243</f>
        <v>1000</v>
      </c>
      <c r="J242" s="41" t="s">
        <v>4</v>
      </c>
    </row>
    <row r="243" spans="1:10" ht="28.5" customHeight="1">
      <c r="A243" s="444" t="s">
        <v>48</v>
      </c>
      <c r="B243" s="445"/>
      <c r="C243" s="446"/>
      <c r="D243" s="31">
        <v>2520</v>
      </c>
      <c r="E243" s="25">
        <v>831</v>
      </c>
      <c r="F243" s="25"/>
      <c r="G243" s="41">
        <f>G522+G523</f>
        <v>1000</v>
      </c>
      <c r="H243" s="41">
        <f t="shared" ref="H243:I243" si="86">H522+H523</f>
        <v>1000</v>
      </c>
      <c r="I243" s="41">
        <f t="shared" si="86"/>
        <v>1000</v>
      </c>
      <c r="J243" s="41" t="s">
        <v>4</v>
      </c>
    </row>
    <row r="244" spans="1:10" ht="15" customHeight="1">
      <c r="A244" s="416" t="s">
        <v>264</v>
      </c>
      <c r="B244" s="471"/>
      <c r="C244" s="417"/>
      <c r="D244" s="31">
        <v>2600</v>
      </c>
      <c r="E244" s="25" t="s">
        <v>4</v>
      </c>
      <c r="F244" s="25"/>
      <c r="G244" s="34">
        <f>G245+G247+G248+G252+G265+G262</f>
        <v>920000</v>
      </c>
      <c r="H244" s="34">
        <f t="shared" ref="H244:I244" si="87">H245+H247+H248+H252+H265+H262</f>
        <v>920000</v>
      </c>
      <c r="I244" s="34">
        <f t="shared" si="87"/>
        <v>920000</v>
      </c>
      <c r="J244" s="34"/>
    </row>
    <row r="245" spans="1:10" ht="15" customHeight="1">
      <c r="A245" s="534" t="s">
        <v>7</v>
      </c>
      <c r="B245" s="535"/>
      <c r="C245" s="536"/>
      <c r="D245" s="408">
        <v>2610</v>
      </c>
      <c r="E245" s="396">
        <v>241</v>
      </c>
      <c r="F245" s="396"/>
      <c r="G245" s="402"/>
      <c r="H245" s="402"/>
      <c r="I245" s="402"/>
      <c r="J245" s="402"/>
    </row>
    <row r="246" spans="1:10" ht="15" customHeight="1">
      <c r="A246" s="537" t="s">
        <v>49</v>
      </c>
      <c r="B246" s="538"/>
      <c r="C246" s="539"/>
      <c r="D246" s="410"/>
      <c r="E246" s="397"/>
      <c r="F246" s="397"/>
      <c r="G246" s="403"/>
      <c r="H246" s="403"/>
      <c r="I246" s="403"/>
      <c r="J246" s="403"/>
    </row>
    <row r="247" spans="1:10" ht="15" customHeight="1">
      <c r="A247" s="400" t="s">
        <v>50</v>
      </c>
      <c r="B247" s="540"/>
      <c r="C247" s="401"/>
      <c r="D247" s="31">
        <v>2620</v>
      </c>
      <c r="E247" s="25">
        <v>242</v>
      </c>
      <c r="F247" s="25"/>
      <c r="G247" s="42"/>
      <c r="H247" s="42"/>
      <c r="I247" s="42"/>
      <c r="J247" s="42"/>
    </row>
    <row r="248" spans="1:10" ht="15" customHeight="1">
      <c r="A248" s="435" t="s">
        <v>51</v>
      </c>
      <c r="B248" s="436"/>
      <c r="C248" s="437"/>
      <c r="D248" s="408" t="s">
        <v>305</v>
      </c>
      <c r="E248" s="30">
        <v>243</v>
      </c>
      <c r="F248" s="30"/>
      <c r="G248" s="60">
        <f>G249+G251</f>
        <v>0</v>
      </c>
      <c r="H248" s="60">
        <f t="shared" ref="H248" si="88">H249+H251</f>
        <v>0</v>
      </c>
      <c r="I248" s="60">
        <f t="shared" ref="I248" si="89">I249+I251</f>
        <v>0</v>
      </c>
      <c r="J248" s="60"/>
    </row>
    <row r="249" spans="1:10">
      <c r="A249" s="438" t="s">
        <v>304</v>
      </c>
      <c r="B249" s="439"/>
      <c r="C249" s="440"/>
      <c r="D249" s="409"/>
      <c r="E249" s="396">
        <v>243</v>
      </c>
      <c r="F249" s="396">
        <v>225</v>
      </c>
      <c r="G249" s="411">
        <f>G516+G561</f>
        <v>0</v>
      </c>
      <c r="H249" s="411">
        <f>H516+H561</f>
        <v>0</v>
      </c>
      <c r="I249" s="411">
        <f>I516+I561</f>
        <v>0</v>
      </c>
      <c r="J249" s="411"/>
    </row>
    <row r="250" spans="1:10" ht="15" customHeight="1">
      <c r="A250" s="441" t="s">
        <v>293</v>
      </c>
      <c r="B250" s="442"/>
      <c r="C250" s="443"/>
      <c r="D250" s="409"/>
      <c r="E250" s="397"/>
      <c r="F250" s="397"/>
      <c r="G250" s="412"/>
      <c r="H250" s="412"/>
      <c r="I250" s="412"/>
      <c r="J250" s="412"/>
    </row>
    <row r="251" spans="1:10" ht="15" customHeight="1">
      <c r="A251" s="457" t="s">
        <v>294</v>
      </c>
      <c r="B251" s="458"/>
      <c r="C251" s="459"/>
      <c r="D251" s="410"/>
      <c r="E251" s="25">
        <v>243</v>
      </c>
      <c r="F251" s="25">
        <v>226</v>
      </c>
      <c r="G251" s="41">
        <f>G518</f>
        <v>0</v>
      </c>
      <c r="H251" s="41">
        <f t="shared" ref="H251:I251" si="90">H518</f>
        <v>0</v>
      </c>
      <c r="I251" s="41">
        <f t="shared" si="90"/>
        <v>0</v>
      </c>
      <c r="J251" s="42"/>
    </row>
    <row r="252" spans="1:10" ht="15" customHeight="1">
      <c r="A252" s="435" t="s">
        <v>52</v>
      </c>
      <c r="B252" s="436"/>
      <c r="C252" s="436"/>
      <c r="D252" s="408">
        <v>2640</v>
      </c>
      <c r="E252" s="325">
        <v>244</v>
      </c>
      <c r="F252" s="25"/>
      <c r="G252" s="34">
        <f>G253+G255+G256+G257+G258+G259+G260</f>
        <v>920000</v>
      </c>
      <c r="H252" s="34">
        <f t="shared" ref="H252" si="91">H253+H255+H256+H257+H258+H259+H260</f>
        <v>920000</v>
      </c>
      <c r="I252" s="34">
        <f t="shared" ref="I252" si="92">I253+I255+I256+I257+I258+I259+I260</f>
        <v>920000</v>
      </c>
      <c r="J252" s="34"/>
    </row>
    <row r="253" spans="1:10">
      <c r="A253" s="504" t="s">
        <v>302</v>
      </c>
      <c r="B253" s="505"/>
      <c r="C253" s="505"/>
      <c r="D253" s="409"/>
      <c r="E253" s="450">
        <v>244</v>
      </c>
      <c r="F253" s="396">
        <v>221</v>
      </c>
      <c r="G253" s="411">
        <f>G513+G558+G585</f>
        <v>10000</v>
      </c>
      <c r="H253" s="411">
        <f t="shared" ref="H253:I253" si="93">H513+H558+H585</f>
        <v>10000</v>
      </c>
      <c r="I253" s="411">
        <f t="shared" si="93"/>
        <v>10000</v>
      </c>
      <c r="J253" s="411"/>
    </row>
    <row r="254" spans="1:10" ht="15" customHeight="1">
      <c r="A254" s="441" t="s">
        <v>303</v>
      </c>
      <c r="B254" s="442"/>
      <c r="C254" s="442"/>
      <c r="D254" s="409"/>
      <c r="E254" s="451"/>
      <c r="F254" s="397"/>
      <c r="G254" s="412"/>
      <c r="H254" s="412"/>
      <c r="I254" s="412"/>
      <c r="J254" s="412"/>
    </row>
    <row r="255" spans="1:10" ht="15" customHeight="1">
      <c r="A255" s="441" t="s">
        <v>291</v>
      </c>
      <c r="B255" s="442"/>
      <c r="C255" s="442"/>
      <c r="D255" s="409"/>
      <c r="E255" s="325">
        <v>244</v>
      </c>
      <c r="F255" s="25">
        <v>222</v>
      </c>
      <c r="G255" s="41">
        <f>G514+G559</f>
        <v>10000</v>
      </c>
      <c r="H255" s="41">
        <f t="shared" ref="H255:I255" si="94">H514+H559</f>
        <v>10000</v>
      </c>
      <c r="I255" s="41">
        <f t="shared" si="94"/>
        <v>10000</v>
      </c>
      <c r="J255" s="42"/>
    </row>
    <row r="256" spans="1:10" ht="15" customHeight="1">
      <c r="A256" s="441" t="s">
        <v>292</v>
      </c>
      <c r="B256" s="442"/>
      <c r="C256" s="442"/>
      <c r="D256" s="409"/>
      <c r="E256" s="325">
        <v>244</v>
      </c>
      <c r="F256" s="25">
        <v>223</v>
      </c>
      <c r="G256" s="41">
        <f>G515+G560</f>
        <v>50400</v>
      </c>
      <c r="H256" s="41">
        <f t="shared" ref="H256:I256" si="95">H515+H560</f>
        <v>50400</v>
      </c>
      <c r="I256" s="41">
        <f t="shared" si="95"/>
        <v>50400</v>
      </c>
      <c r="J256" s="42"/>
    </row>
    <row r="257" spans="1:10" ht="15" customHeight="1">
      <c r="A257" s="441" t="s">
        <v>293</v>
      </c>
      <c r="B257" s="442"/>
      <c r="C257" s="442"/>
      <c r="D257" s="409"/>
      <c r="E257" s="325">
        <v>244</v>
      </c>
      <c r="F257" s="25">
        <v>225</v>
      </c>
      <c r="G257" s="41">
        <f>G517+G562+G586</f>
        <v>320000</v>
      </c>
      <c r="H257" s="264">
        <f t="shared" ref="H257:I257" si="96">H517+H562+H586</f>
        <v>320000</v>
      </c>
      <c r="I257" s="264">
        <f t="shared" si="96"/>
        <v>320000</v>
      </c>
      <c r="J257" s="42"/>
    </row>
    <row r="258" spans="1:10" ht="15" customHeight="1">
      <c r="A258" s="441" t="s">
        <v>294</v>
      </c>
      <c r="B258" s="442"/>
      <c r="C258" s="442"/>
      <c r="D258" s="409"/>
      <c r="E258" s="325">
        <v>244</v>
      </c>
      <c r="F258" s="25">
        <v>226</v>
      </c>
      <c r="G258" s="41">
        <f>G519+G563+G587</f>
        <v>195000</v>
      </c>
      <c r="H258" s="264">
        <f t="shared" ref="H258:I258" si="97">H519+H563+H587</f>
        <v>195000</v>
      </c>
      <c r="I258" s="264">
        <f t="shared" si="97"/>
        <v>195000</v>
      </c>
      <c r="J258" s="42"/>
    </row>
    <row r="259" spans="1:10" ht="15" customHeight="1">
      <c r="A259" s="441" t="s">
        <v>295</v>
      </c>
      <c r="B259" s="442"/>
      <c r="C259" s="442"/>
      <c r="D259" s="409"/>
      <c r="E259" s="325">
        <v>244</v>
      </c>
      <c r="F259" s="25">
        <v>310</v>
      </c>
      <c r="G259" s="41">
        <f>G532+G571+G588</f>
        <v>120000</v>
      </c>
      <c r="H259" s="264">
        <f t="shared" ref="H259:I259" si="98">H532+H571+H588</f>
        <v>120000</v>
      </c>
      <c r="I259" s="264">
        <f t="shared" si="98"/>
        <v>120000</v>
      </c>
      <c r="J259" s="42"/>
    </row>
    <row r="260" spans="1:10" ht="15" customHeight="1">
      <c r="A260" s="442" t="s">
        <v>296</v>
      </c>
      <c r="B260" s="442"/>
      <c r="C260" s="442"/>
      <c r="D260" s="409"/>
      <c r="E260" s="324">
        <v>244</v>
      </c>
      <c r="F260" s="328">
        <v>340</v>
      </c>
      <c r="G260" s="326">
        <f>G533+G534+G535+G536+G537+G538+G539+G544+G545+G546+G572+G573+G574+G575+G576+G547+G577+G589+G590+G540</f>
        <v>214600</v>
      </c>
      <c r="H260" s="326">
        <f>H533+H534+H535+H536+H537+H538+H539+H544+H545+H546+H572+H573+H574+H575+H576+H547+H577+H589+H590+H540</f>
        <v>214600</v>
      </c>
      <c r="I260" s="326">
        <f>I533+I534+I535+I536+I537+I538+I539+I544+I545+I546+I572+I573+I574+I575+I576+I547+I577+I589+I590+I540</f>
        <v>214600</v>
      </c>
      <c r="J260" s="327"/>
    </row>
    <row r="261" spans="1:10" ht="24.75" customHeight="1">
      <c r="A261" s="414" t="s">
        <v>546</v>
      </c>
      <c r="B261" s="434"/>
      <c r="C261" s="415"/>
      <c r="D261" s="389" t="s">
        <v>499</v>
      </c>
      <c r="E261" s="387">
        <v>246</v>
      </c>
      <c r="F261" s="382"/>
      <c r="G261" s="335"/>
      <c r="H261" s="335"/>
      <c r="I261" s="335"/>
      <c r="J261" s="381"/>
    </row>
    <row r="262" spans="1:10" ht="15" customHeight="1">
      <c r="A262" s="435" t="s">
        <v>501</v>
      </c>
      <c r="B262" s="436"/>
      <c r="C262" s="437"/>
      <c r="D262" s="449" t="s">
        <v>500</v>
      </c>
      <c r="E262" s="324">
        <v>247</v>
      </c>
      <c r="F262" s="328"/>
      <c r="G262" s="335">
        <f>G263</f>
        <v>0</v>
      </c>
      <c r="H262" s="335">
        <f t="shared" ref="H262:I262" si="99">H263</f>
        <v>0</v>
      </c>
      <c r="I262" s="335">
        <f t="shared" si="99"/>
        <v>0</v>
      </c>
      <c r="J262" s="327"/>
    </row>
    <row r="263" spans="1:10" ht="15" customHeight="1">
      <c r="A263" s="441" t="s">
        <v>18</v>
      </c>
      <c r="B263" s="442"/>
      <c r="C263" s="443"/>
      <c r="D263" s="449"/>
      <c r="E263" s="396">
        <v>247</v>
      </c>
      <c r="F263" s="396">
        <v>223</v>
      </c>
      <c r="G263" s="411">
        <f>G520</f>
        <v>0</v>
      </c>
      <c r="H263" s="411">
        <f t="shared" ref="H263:I263" si="100">H520</f>
        <v>0</v>
      </c>
      <c r="I263" s="411">
        <f t="shared" si="100"/>
        <v>0</v>
      </c>
      <c r="J263" s="411"/>
    </row>
    <row r="264" spans="1:10" ht="15" customHeight="1">
      <c r="A264" s="457" t="s">
        <v>292</v>
      </c>
      <c r="B264" s="458"/>
      <c r="C264" s="459"/>
      <c r="D264" s="449"/>
      <c r="E264" s="397"/>
      <c r="F264" s="397"/>
      <c r="G264" s="412"/>
      <c r="H264" s="412"/>
      <c r="I264" s="412"/>
      <c r="J264" s="412"/>
    </row>
    <row r="265" spans="1:10" ht="15" customHeight="1">
      <c r="A265" s="537" t="s">
        <v>53</v>
      </c>
      <c r="B265" s="538"/>
      <c r="C265" s="539"/>
      <c r="D265" s="31" t="s">
        <v>547</v>
      </c>
      <c r="E265" s="25">
        <v>400</v>
      </c>
      <c r="F265" s="25"/>
      <c r="G265" s="49">
        <f>G266+G268</f>
        <v>0</v>
      </c>
      <c r="H265" s="49">
        <f t="shared" ref="H265" si="101">H266+H268</f>
        <v>0</v>
      </c>
      <c r="I265" s="49">
        <f t="shared" ref="I265" si="102">I266+I268</f>
        <v>0</v>
      </c>
      <c r="J265" s="42"/>
    </row>
    <row r="266" spans="1:10" ht="15" customHeight="1">
      <c r="A266" s="534" t="s">
        <v>7</v>
      </c>
      <c r="B266" s="535"/>
      <c r="C266" s="536"/>
      <c r="D266" s="408" t="s">
        <v>548</v>
      </c>
      <c r="E266" s="396">
        <v>406</v>
      </c>
      <c r="F266" s="396"/>
      <c r="G266" s="402"/>
      <c r="H266" s="402"/>
      <c r="I266" s="402"/>
      <c r="J266" s="402"/>
    </row>
    <row r="267" spans="1:10" ht="15" customHeight="1">
      <c r="A267" s="537" t="s">
        <v>54</v>
      </c>
      <c r="B267" s="538"/>
      <c r="C267" s="539"/>
      <c r="D267" s="410"/>
      <c r="E267" s="397"/>
      <c r="F267" s="397"/>
      <c r="G267" s="403"/>
      <c r="H267" s="403"/>
      <c r="I267" s="403"/>
      <c r="J267" s="403"/>
    </row>
    <row r="268" spans="1:10" ht="15" customHeight="1">
      <c r="A268" s="400" t="s">
        <v>55</v>
      </c>
      <c r="B268" s="540"/>
      <c r="C268" s="401"/>
      <c r="D268" s="31" t="s">
        <v>549</v>
      </c>
      <c r="E268" s="25">
        <v>407</v>
      </c>
      <c r="F268" s="25"/>
      <c r="G268" s="42"/>
      <c r="H268" s="42"/>
      <c r="I268" s="42"/>
      <c r="J268" s="42"/>
    </row>
    <row r="269" spans="1:10" s="64" customFormat="1" ht="15" customHeight="1">
      <c r="A269" s="507" t="s">
        <v>265</v>
      </c>
      <c r="B269" s="508"/>
      <c r="C269" s="509"/>
      <c r="D269" s="50" t="s">
        <v>275</v>
      </c>
      <c r="E269" s="51">
        <v>100</v>
      </c>
      <c r="F269" s="51"/>
      <c r="G269" s="34">
        <f>G270+G272+G273</f>
        <v>0</v>
      </c>
      <c r="H269" s="34">
        <f t="shared" ref="H269" si="103">H270+H272+H273</f>
        <v>0</v>
      </c>
      <c r="I269" s="34">
        <f t="shared" ref="I269" si="104">I270+I272+I273</f>
        <v>0</v>
      </c>
      <c r="J269" s="53" t="s">
        <v>4</v>
      </c>
    </row>
    <row r="270" spans="1:10" ht="15" customHeight="1">
      <c r="A270" s="550" t="s">
        <v>7</v>
      </c>
      <c r="B270" s="551"/>
      <c r="C270" s="552"/>
      <c r="D270" s="408" t="s">
        <v>276</v>
      </c>
      <c r="E270" s="396"/>
      <c r="F270" s="396"/>
      <c r="G270" s="402"/>
      <c r="H270" s="402"/>
      <c r="I270" s="402"/>
      <c r="J270" s="411" t="s">
        <v>4</v>
      </c>
    </row>
    <row r="271" spans="1:10" ht="15" customHeight="1">
      <c r="A271" s="553" t="s">
        <v>266</v>
      </c>
      <c r="B271" s="554"/>
      <c r="C271" s="555"/>
      <c r="D271" s="410"/>
      <c r="E271" s="397"/>
      <c r="F271" s="397"/>
      <c r="G271" s="403"/>
      <c r="H271" s="403"/>
      <c r="I271" s="403"/>
      <c r="J271" s="412"/>
    </row>
    <row r="272" spans="1:10" ht="15" customHeight="1">
      <c r="A272" s="556" t="s">
        <v>268</v>
      </c>
      <c r="B272" s="557"/>
      <c r="C272" s="558"/>
      <c r="D272" s="31" t="s">
        <v>277</v>
      </c>
      <c r="E272" s="25"/>
      <c r="F272" s="25"/>
      <c r="G272" s="42"/>
      <c r="H272" s="42"/>
      <c r="I272" s="42"/>
      <c r="J272" s="41" t="s">
        <v>4</v>
      </c>
    </row>
    <row r="273" spans="1:11" ht="15" customHeight="1">
      <c r="A273" s="556" t="s">
        <v>269</v>
      </c>
      <c r="B273" s="557"/>
      <c r="C273" s="558"/>
      <c r="D273" s="31" t="s">
        <v>278</v>
      </c>
      <c r="E273" s="25"/>
      <c r="F273" s="25"/>
      <c r="G273" s="42"/>
      <c r="H273" s="42"/>
      <c r="I273" s="42"/>
      <c r="J273" s="41" t="s">
        <v>4</v>
      </c>
    </row>
    <row r="274" spans="1:11" s="64" customFormat="1" ht="15" customHeight="1">
      <c r="A274" s="507" t="s">
        <v>270</v>
      </c>
      <c r="B274" s="508"/>
      <c r="C274" s="509"/>
      <c r="D274" s="50" t="s">
        <v>279</v>
      </c>
      <c r="E274" s="51" t="s">
        <v>4</v>
      </c>
      <c r="F274" s="51"/>
      <c r="G274" s="34">
        <f>G275</f>
        <v>0</v>
      </c>
      <c r="H274" s="34">
        <f t="shared" ref="H274" si="105">H275</f>
        <v>0</v>
      </c>
      <c r="I274" s="34">
        <f t="shared" ref="I274" si="106">I275</f>
        <v>0</v>
      </c>
      <c r="J274" s="53" t="s">
        <v>4</v>
      </c>
    </row>
    <row r="275" spans="1:11" ht="15" customHeight="1">
      <c r="A275" s="541" t="s">
        <v>18</v>
      </c>
      <c r="B275" s="542"/>
      <c r="C275" s="543"/>
      <c r="D275" s="408" t="s">
        <v>280</v>
      </c>
      <c r="E275" s="396">
        <v>610</v>
      </c>
      <c r="F275" s="396"/>
      <c r="G275" s="402"/>
      <c r="H275" s="402"/>
      <c r="I275" s="402"/>
      <c r="J275" s="411" t="s">
        <v>4</v>
      </c>
    </row>
    <row r="276" spans="1:11" ht="15" customHeight="1">
      <c r="A276" s="544" t="s">
        <v>56</v>
      </c>
      <c r="B276" s="545"/>
      <c r="C276" s="546"/>
      <c r="D276" s="410"/>
      <c r="E276" s="397"/>
      <c r="F276" s="397"/>
      <c r="G276" s="403"/>
      <c r="H276" s="403"/>
      <c r="I276" s="403"/>
      <c r="J276" s="412"/>
    </row>
    <row r="277" spans="1:11" ht="15" customHeight="1">
      <c r="A277" s="547"/>
      <c r="B277" s="548"/>
      <c r="C277" s="549"/>
      <c r="D277" s="31"/>
      <c r="E277" s="25"/>
      <c r="F277" s="25"/>
      <c r="G277" s="42"/>
      <c r="H277" s="42"/>
      <c r="I277" s="42"/>
      <c r="J277" s="42"/>
    </row>
    <row r="278" spans="1:11" ht="15" customHeight="1">
      <c r="G278" s="23"/>
      <c r="H278" s="23"/>
      <c r="I278" s="23"/>
    </row>
    <row r="279" spans="1:11" ht="15" customHeight="1">
      <c r="B279" s="24" t="s">
        <v>102</v>
      </c>
      <c r="G279" s="23"/>
      <c r="H279" s="23"/>
      <c r="I279" s="23"/>
    </row>
    <row r="280" spans="1:11" ht="15" customHeight="1">
      <c r="B280" s="24"/>
      <c r="G280" s="23"/>
      <c r="H280" s="23"/>
      <c r="I280" s="23"/>
    </row>
    <row r="281" spans="1:11" ht="15" customHeight="1">
      <c r="A281" s="560" t="s">
        <v>300</v>
      </c>
      <c r="B281" s="462" t="s">
        <v>0</v>
      </c>
      <c r="C281" s="450"/>
      <c r="D281" s="396" t="s">
        <v>75</v>
      </c>
      <c r="E281" s="396" t="s">
        <v>76</v>
      </c>
      <c r="F281" s="396" t="s">
        <v>462</v>
      </c>
      <c r="G281" s="562" t="s">
        <v>413</v>
      </c>
      <c r="H281" s="563"/>
      <c r="I281" s="563"/>
      <c r="J281" s="564"/>
    </row>
    <row r="282" spans="1:11" ht="46.5" customHeight="1">
      <c r="A282" s="561"/>
      <c r="B282" s="463"/>
      <c r="C282" s="451"/>
      <c r="D282" s="397"/>
      <c r="E282" s="397"/>
      <c r="F282" s="397"/>
      <c r="G282" s="254" t="s">
        <v>559</v>
      </c>
      <c r="H282" s="286" t="s">
        <v>560</v>
      </c>
      <c r="I282" s="286" t="s">
        <v>561</v>
      </c>
      <c r="J282" s="286" t="s">
        <v>3</v>
      </c>
    </row>
    <row r="283" spans="1:11" ht="15" customHeight="1">
      <c r="A283" s="31">
        <v>1</v>
      </c>
      <c r="B283" s="559">
        <v>2</v>
      </c>
      <c r="C283" s="449"/>
      <c r="D283" s="31">
        <v>3</v>
      </c>
      <c r="E283" s="31">
        <v>4</v>
      </c>
      <c r="F283" s="31" t="s">
        <v>463</v>
      </c>
      <c r="G283" s="31" t="s">
        <v>412</v>
      </c>
      <c r="H283" s="31">
        <v>6</v>
      </c>
      <c r="I283" s="31">
        <v>7</v>
      </c>
      <c r="J283" s="31">
        <v>8</v>
      </c>
    </row>
    <row r="284" spans="1:11" ht="15" customHeight="1">
      <c r="A284" s="65">
        <v>1</v>
      </c>
      <c r="B284" s="416" t="s">
        <v>281</v>
      </c>
      <c r="C284" s="417"/>
      <c r="D284" s="17">
        <v>26000</v>
      </c>
      <c r="E284" s="17" t="s">
        <v>4</v>
      </c>
      <c r="F284" s="17" t="s">
        <v>4</v>
      </c>
      <c r="G284" s="34">
        <f>G285+G287+G288+G293</f>
        <v>11882680.4</v>
      </c>
      <c r="H284" s="34">
        <f>H285+H287+H288+H293</f>
        <v>11882680.4</v>
      </c>
      <c r="I284" s="34">
        <f>I285+I287+I288+I293</f>
        <v>11882680.4</v>
      </c>
      <c r="J284" s="34">
        <f>J285+J287+J288+J293</f>
        <v>0</v>
      </c>
      <c r="K284" s="23">
        <f>G284-G244-G170-G95</f>
        <v>0</v>
      </c>
    </row>
    <row r="285" spans="1:11" ht="15" customHeight="1">
      <c r="A285" s="428" t="s">
        <v>77</v>
      </c>
      <c r="B285" s="414" t="s">
        <v>7</v>
      </c>
      <c r="C285" s="415"/>
      <c r="D285" s="396">
        <v>26100</v>
      </c>
      <c r="E285" s="396" t="s">
        <v>4</v>
      </c>
      <c r="F285" s="396"/>
      <c r="G285" s="402"/>
      <c r="H285" s="402"/>
      <c r="I285" s="402"/>
      <c r="J285" s="402"/>
    </row>
    <row r="286" spans="1:11" ht="66" customHeight="1">
      <c r="A286" s="428"/>
      <c r="B286" s="414" t="s">
        <v>282</v>
      </c>
      <c r="C286" s="415"/>
      <c r="D286" s="397"/>
      <c r="E286" s="397"/>
      <c r="F286" s="397"/>
      <c r="G286" s="403"/>
      <c r="H286" s="403"/>
      <c r="I286" s="403"/>
      <c r="J286" s="403"/>
    </row>
    <row r="287" spans="1:11" ht="30.75" customHeight="1">
      <c r="A287" s="16" t="s">
        <v>78</v>
      </c>
      <c r="B287" s="414" t="s">
        <v>283</v>
      </c>
      <c r="C287" s="415"/>
      <c r="D287" s="25">
        <v>26200</v>
      </c>
      <c r="E287" s="25" t="s">
        <v>4</v>
      </c>
      <c r="F287" s="287"/>
      <c r="G287" s="42"/>
      <c r="H287" s="42"/>
      <c r="I287" s="42"/>
      <c r="J287" s="42"/>
    </row>
    <row r="288" spans="1:11" ht="25.5" customHeight="1">
      <c r="A288" s="16" t="s">
        <v>79</v>
      </c>
      <c r="B288" s="414" t="s">
        <v>284</v>
      </c>
      <c r="C288" s="415"/>
      <c r="D288" s="25">
        <v>26300</v>
      </c>
      <c r="E288" s="25" t="s">
        <v>4</v>
      </c>
      <c r="F288" s="287"/>
      <c r="G288" s="292"/>
      <c r="H288" s="292"/>
      <c r="I288" s="292"/>
      <c r="J288" s="292"/>
      <c r="K288" t="s">
        <v>314</v>
      </c>
    </row>
    <row r="289" spans="1:11" ht="15.75" customHeight="1">
      <c r="A289" s="285" t="s">
        <v>459</v>
      </c>
      <c r="B289" s="414" t="s">
        <v>7</v>
      </c>
      <c r="C289" s="415"/>
      <c r="D289" s="396">
        <v>26310</v>
      </c>
      <c r="E289" s="396"/>
      <c r="F289" s="396"/>
      <c r="G289" s="394"/>
      <c r="H289" s="394"/>
      <c r="I289" s="394"/>
      <c r="J289" s="394"/>
      <c r="K289" t="s">
        <v>461</v>
      </c>
    </row>
    <row r="290" spans="1:11" ht="15.75" customHeight="1">
      <c r="A290" s="285"/>
      <c r="B290" s="414" t="s">
        <v>83</v>
      </c>
      <c r="C290" s="415"/>
      <c r="D290" s="397"/>
      <c r="E290" s="397"/>
      <c r="F290" s="397"/>
      <c r="G290" s="395"/>
      <c r="H290" s="395"/>
      <c r="I290" s="395"/>
      <c r="J290" s="395"/>
    </row>
    <row r="291" spans="1:11" ht="15.75" customHeight="1">
      <c r="A291" s="285"/>
      <c r="B291" s="414" t="s">
        <v>18</v>
      </c>
      <c r="C291" s="415"/>
      <c r="D291" s="287" t="s">
        <v>460</v>
      </c>
      <c r="E291" s="287"/>
      <c r="F291" s="287"/>
      <c r="G291" s="292"/>
      <c r="H291" s="292"/>
      <c r="I291" s="292"/>
      <c r="J291" s="292"/>
    </row>
    <row r="292" spans="1:11" ht="15.75" customHeight="1">
      <c r="A292" s="285"/>
      <c r="B292" s="414" t="s">
        <v>287</v>
      </c>
      <c r="C292" s="415"/>
      <c r="D292" s="287">
        <v>23620</v>
      </c>
      <c r="E292" s="287"/>
      <c r="F292" s="287"/>
      <c r="G292" s="292"/>
      <c r="H292" s="292"/>
      <c r="I292" s="292"/>
      <c r="J292" s="292"/>
    </row>
    <row r="293" spans="1:11" ht="28.5" customHeight="1">
      <c r="A293" s="16" t="s">
        <v>80</v>
      </c>
      <c r="B293" s="414" t="s">
        <v>285</v>
      </c>
      <c r="C293" s="415"/>
      <c r="D293" s="25">
        <v>26400</v>
      </c>
      <c r="E293" s="25" t="s">
        <v>4</v>
      </c>
      <c r="F293" s="309"/>
      <c r="G293" s="42">
        <f>G244+G170+G95-G288</f>
        <v>11882680.4</v>
      </c>
      <c r="H293" s="42">
        <f>H244+H170+H95-H288</f>
        <v>11882680.4</v>
      </c>
      <c r="I293" s="42">
        <f>I244+I170+I95-I288</f>
        <v>11882680.4</v>
      </c>
      <c r="J293" s="42">
        <f>J244+J170+J95-J288</f>
        <v>0</v>
      </c>
    </row>
    <row r="294" spans="1:11" ht="15" customHeight="1">
      <c r="A294" s="482" t="s">
        <v>286</v>
      </c>
      <c r="B294" s="414" t="s">
        <v>7</v>
      </c>
      <c r="C294" s="415"/>
      <c r="D294" s="396">
        <v>26410</v>
      </c>
      <c r="E294" s="396" t="s">
        <v>4</v>
      </c>
      <c r="F294" s="404"/>
      <c r="G294" s="402">
        <f>G95</f>
        <v>3571530.4</v>
      </c>
      <c r="H294" s="402">
        <f>H95</f>
        <v>3571530.4</v>
      </c>
      <c r="I294" s="402">
        <f>I95</f>
        <v>3571530.4</v>
      </c>
      <c r="J294" s="402">
        <f>J95</f>
        <v>0</v>
      </c>
    </row>
    <row r="295" spans="1:11" ht="15" customHeight="1">
      <c r="A295" s="482"/>
      <c r="B295" s="414" t="s">
        <v>81</v>
      </c>
      <c r="C295" s="415"/>
      <c r="D295" s="397"/>
      <c r="E295" s="397"/>
      <c r="F295" s="404"/>
      <c r="G295" s="403"/>
      <c r="H295" s="403"/>
      <c r="I295" s="403"/>
      <c r="J295" s="403"/>
    </row>
    <row r="296" spans="1:11" ht="15" customHeight="1">
      <c r="A296" s="428" t="s">
        <v>82</v>
      </c>
      <c r="B296" s="400" t="s">
        <v>7</v>
      </c>
      <c r="C296" s="401"/>
      <c r="D296" s="396">
        <v>26411</v>
      </c>
      <c r="E296" s="396" t="s">
        <v>4</v>
      </c>
      <c r="F296" s="396"/>
      <c r="G296" s="402">
        <f>G95</f>
        <v>3571530.4</v>
      </c>
      <c r="H296" s="402">
        <f>H95</f>
        <v>3571530.4</v>
      </c>
      <c r="I296" s="402">
        <f>I95</f>
        <v>3571530.4</v>
      </c>
      <c r="J296" s="402">
        <f>J95</f>
        <v>0</v>
      </c>
    </row>
    <row r="297" spans="1:11" ht="15" customHeight="1">
      <c r="A297" s="428"/>
      <c r="B297" s="416" t="s">
        <v>83</v>
      </c>
      <c r="C297" s="417"/>
      <c r="D297" s="397"/>
      <c r="E297" s="397"/>
      <c r="F297" s="397"/>
      <c r="G297" s="403"/>
      <c r="H297" s="403"/>
      <c r="I297" s="403"/>
      <c r="J297" s="403"/>
    </row>
    <row r="298" spans="1:11" ht="15" customHeight="1">
      <c r="A298" s="16" t="s">
        <v>84</v>
      </c>
      <c r="B298" s="400" t="s">
        <v>287</v>
      </c>
      <c r="C298" s="401"/>
      <c r="D298" s="25">
        <v>26412</v>
      </c>
      <c r="E298" s="25" t="s">
        <v>4</v>
      </c>
      <c r="F298" s="287"/>
      <c r="G298" s="42"/>
      <c r="H298" s="42"/>
      <c r="I298" s="42"/>
      <c r="J298" s="42"/>
    </row>
    <row r="299" spans="1:11" ht="28.5" customHeight="1">
      <c r="A299" s="16" t="s">
        <v>85</v>
      </c>
      <c r="B299" s="416" t="s">
        <v>288</v>
      </c>
      <c r="C299" s="417"/>
      <c r="D299" s="25">
        <v>26420</v>
      </c>
      <c r="E299" s="25" t="s">
        <v>4</v>
      </c>
      <c r="F299" s="287"/>
      <c r="G299" s="42">
        <f>G170</f>
        <v>7391150</v>
      </c>
      <c r="H299" s="42">
        <f>H170</f>
        <v>7391150</v>
      </c>
      <c r="I299" s="42">
        <f>I170</f>
        <v>7391150</v>
      </c>
      <c r="J299" s="42">
        <f>J170</f>
        <v>0</v>
      </c>
    </row>
    <row r="300" spans="1:11" ht="15" customHeight="1">
      <c r="A300" s="428" t="s">
        <v>86</v>
      </c>
      <c r="B300" s="400" t="s">
        <v>7</v>
      </c>
      <c r="C300" s="401"/>
      <c r="D300" s="396">
        <v>26421</v>
      </c>
      <c r="E300" s="396" t="s">
        <v>4</v>
      </c>
      <c r="F300" s="396"/>
      <c r="G300" s="402">
        <f>G170</f>
        <v>7391150</v>
      </c>
      <c r="H300" s="402">
        <f>H170</f>
        <v>7391150</v>
      </c>
      <c r="I300" s="402">
        <f>I170</f>
        <v>7391150</v>
      </c>
      <c r="J300" s="402">
        <f>J170</f>
        <v>0</v>
      </c>
      <c r="K300" s="307">
        <f>SUM(G302:G310)-G300</f>
        <v>0</v>
      </c>
    </row>
    <row r="301" spans="1:11" ht="15" customHeight="1">
      <c r="A301" s="428"/>
      <c r="B301" s="416" t="s">
        <v>83</v>
      </c>
      <c r="C301" s="417"/>
      <c r="D301" s="397"/>
      <c r="E301" s="397"/>
      <c r="F301" s="397"/>
      <c r="G301" s="403"/>
      <c r="H301" s="403"/>
      <c r="I301" s="403"/>
      <c r="J301" s="403"/>
    </row>
    <row r="302" spans="1:11" ht="15" customHeight="1">
      <c r="A302" s="277"/>
      <c r="B302" s="398" t="s">
        <v>464</v>
      </c>
      <c r="C302" s="399"/>
      <c r="D302" s="276" t="s">
        <v>465</v>
      </c>
      <c r="E302" s="287" t="s">
        <v>4</v>
      </c>
      <c r="F302" s="290">
        <v>974500</v>
      </c>
      <c r="G302" s="291">
        <f>SUM(G447:G454)</f>
        <v>347650</v>
      </c>
      <c r="H302" s="291">
        <f t="shared" ref="H302:J302" si="107">SUM(H447:H453)</f>
        <v>347650</v>
      </c>
      <c r="I302" s="291">
        <f t="shared" si="107"/>
        <v>347650</v>
      </c>
      <c r="J302" s="291">
        <f t="shared" si="107"/>
        <v>0</v>
      </c>
    </row>
    <row r="303" spans="1:11" ht="15" customHeight="1">
      <c r="A303" s="277"/>
      <c r="B303" s="398"/>
      <c r="C303" s="399"/>
      <c r="D303" s="276" t="s">
        <v>466</v>
      </c>
      <c r="E303" s="287" t="s">
        <v>4</v>
      </c>
      <c r="F303" s="290">
        <v>974501</v>
      </c>
      <c r="G303" s="291">
        <f>G464</f>
        <v>0</v>
      </c>
      <c r="H303" s="291">
        <f t="shared" ref="H303:I303" si="108">H464</f>
        <v>0</v>
      </c>
      <c r="I303" s="291">
        <f t="shared" si="108"/>
        <v>0</v>
      </c>
      <c r="J303" s="310">
        <v>0</v>
      </c>
    </row>
    <row r="304" spans="1:11" ht="15" customHeight="1">
      <c r="A304" s="277"/>
      <c r="B304" s="398"/>
      <c r="C304" s="399"/>
      <c r="D304" s="276" t="s">
        <v>467</v>
      </c>
      <c r="E304" s="287" t="s">
        <v>4</v>
      </c>
      <c r="F304" s="290">
        <v>974508</v>
      </c>
      <c r="G304" s="291">
        <f>G472</f>
        <v>0</v>
      </c>
      <c r="H304" s="291">
        <f t="shared" ref="H304:I304" si="109">H472</f>
        <v>0</v>
      </c>
      <c r="I304" s="291">
        <f t="shared" si="109"/>
        <v>0</v>
      </c>
      <c r="J304" s="310">
        <v>0</v>
      </c>
    </row>
    <row r="305" spans="1:10" ht="24.75" customHeight="1">
      <c r="A305" s="277"/>
      <c r="B305" s="398"/>
      <c r="C305" s="399"/>
      <c r="D305" s="276" t="s">
        <v>468</v>
      </c>
      <c r="E305" s="287" t="s">
        <v>4</v>
      </c>
      <c r="F305" s="290" t="s">
        <v>533</v>
      </c>
      <c r="G305" s="291">
        <f>G476</f>
        <v>642100</v>
      </c>
      <c r="H305" s="291">
        <f t="shared" ref="H305:I305" si="110">H476</f>
        <v>642100</v>
      </c>
      <c r="I305" s="291">
        <f t="shared" si="110"/>
        <v>642100</v>
      </c>
      <c r="J305" s="310">
        <v>0</v>
      </c>
    </row>
    <row r="306" spans="1:10" ht="24.75" customHeight="1">
      <c r="A306" s="277"/>
      <c r="B306" s="398"/>
      <c r="C306" s="399"/>
      <c r="D306" s="276" t="s">
        <v>469</v>
      </c>
      <c r="E306" s="287" t="s">
        <v>4</v>
      </c>
      <c r="F306" s="290">
        <v>974502</v>
      </c>
      <c r="G306" s="291">
        <f>G489</f>
        <v>0</v>
      </c>
      <c r="H306" s="291">
        <f t="shared" ref="H306:I306" si="111">H489</f>
        <v>0</v>
      </c>
      <c r="I306" s="291">
        <f t="shared" si="111"/>
        <v>0</v>
      </c>
      <c r="J306" s="310">
        <v>0</v>
      </c>
    </row>
    <row r="307" spans="1:10" ht="24.75" customHeight="1">
      <c r="A307" s="277"/>
      <c r="B307" s="398"/>
      <c r="C307" s="399"/>
      <c r="D307" s="276" t="s">
        <v>470</v>
      </c>
      <c r="E307" s="287" t="s">
        <v>4</v>
      </c>
      <c r="F307" s="290">
        <v>974500</v>
      </c>
      <c r="G307" s="291">
        <v>0</v>
      </c>
      <c r="H307" s="291">
        <f t="shared" ref="H307:I307" si="112">H493</f>
        <v>0</v>
      </c>
      <c r="I307" s="291">
        <f t="shared" si="112"/>
        <v>0</v>
      </c>
      <c r="J307" s="310">
        <v>0</v>
      </c>
    </row>
    <row r="308" spans="1:10" ht="24.75" customHeight="1">
      <c r="A308" s="277"/>
      <c r="B308" s="398"/>
      <c r="C308" s="399"/>
      <c r="D308" s="276" t="s">
        <v>471</v>
      </c>
      <c r="E308" s="287" t="s">
        <v>4</v>
      </c>
      <c r="F308" s="290"/>
      <c r="G308" s="291"/>
      <c r="H308" s="291"/>
      <c r="I308" s="291"/>
      <c r="J308" s="310"/>
    </row>
    <row r="309" spans="1:10" ht="24.75" customHeight="1">
      <c r="A309" s="277"/>
      <c r="B309" s="398"/>
      <c r="C309" s="399"/>
      <c r="D309" s="276" t="s">
        <v>472</v>
      </c>
      <c r="E309" s="287" t="s">
        <v>4</v>
      </c>
      <c r="F309" s="290" t="s">
        <v>534</v>
      </c>
      <c r="G309" s="291">
        <f>G485</f>
        <v>6401400</v>
      </c>
      <c r="H309" s="291">
        <f t="shared" ref="H309:I309" si="113">H485</f>
        <v>6401400</v>
      </c>
      <c r="I309" s="291">
        <f t="shared" si="113"/>
        <v>6401400</v>
      </c>
      <c r="J309" s="310">
        <v>0</v>
      </c>
    </row>
    <row r="310" spans="1:10" ht="24.75" customHeight="1">
      <c r="A310" s="277"/>
      <c r="B310" s="398"/>
      <c r="C310" s="399"/>
      <c r="D310" s="276" t="s">
        <v>473</v>
      </c>
      <c r="E310" s="287" t="s">
        <v>4</v>
      </c>
      <c r="F310" s="290">
        <v>974512</v>
      </c>
      <c r="G310" s="291">
        <f>G497</f>
        <v>0</v>
      </c>
      <c r="H310" s="291">
        <f t="shared" ref="H310:I310" si="114">H497</f>
        <v>0</v>
      </c>
      <c r="I310" s="291">
        <f t="shared" si="114"/>
        <v>0</v>
      </c>
      <c r="J310" s="310">
        <v>0</v>
      </c>
    </row>
    <row r="311" spans="1:10" ht="15" customHeight="1">
      <c r="A311" s="16" t="s">
        <v>87</v>
      </c>
      <c r="B311" s="400" t="s">
        <v>287</v>
      </c>
      <c r="C311" s="401"/>
      <c r="D311" s="25">
        <v>26422</v>
      </c>
      <c r="E311" s="25" t="s">
        <v>4</v>
      </c>
      <c r="F311" s="287"/>
      <c r="G311" s="42"/>
      <c r="H311" s="42"/>
      <c r="I311" s="42"/>
      <c r="J311" s="42"/>
    </row>
    <row r="312" spans="1:10">
      <c r="A312" s="16" t="s">
        <v>88</v>
      </c>
      <c r="B312" s="416" t="s">
        <v>290</v>
      </c>
      <c r="C312" s="417"/>
      <c r="D312" s="25">
        <v>26430</v>
      </c>
      <c r="E312" s="25" t="s">
        <v>4</v>
      </c>
      <c r="F312" s="287"/>
      <c r="G312" s="42"/>
      <c r="H312" s="42"/>
      <c r="I312" s="42"/>
      <c r="J312" s="42"/>
    </row>
    <row r="313" spans="1:10">
      <c r="A313" s="277"/>
      <c r="B313" s="398" t="s">
        <v>464</v>
      </c>
      <c r="C313" s="399"/>
      <c r="D313" s="276" t="s">
        <v>474</v>
      </c>
      <c r="E313" s="287" t="s">
        <v>4</v>
      </c>
      <c r="F313" s="290"/>
      <c r="G313" s="275"/>
      <c r="H313" s="275"/>
      <c r="I313" s="275"/>
      <c r="J313" s="275"/>
    </row>
    <row r="314" spans="1:10">
      <c r="A314" s="16" t="s">
        <v>89</v>
      </c>
      <c r="B314" s="400" t="s">
        <v>90</v>
      </c>
      <c r="C314" s="401"/>
      <c r="D314" s="25">
        <v>26440</v>
      </c>
      <c r="E314" s="25" t="s">
        <v>4</v>
      </c>
      <c r="F314" s="287"/>
      <c r="G314" s="42"/>
      <c r="H314" s="42"/>
      <c r="I314" s="42"/>
      <c r="J314" s="42"/>
    </row>
    <row r="315" spans="1:10" ht="15" customHeight="1">
      <c r="A315" s="428" t="s">
        <v>91</v>
      </c>
      <c r="B315" s="400" t="s">
        <v>7</v>
      </c>
      <c r="C315" s="401"/>
      <c r="D315" s="396">
        <v>26441</v>
      </c>
      <c r="E315" s="396" t="s">
        <v>4</v>
      </c>
      <c r="F315" s="396"/>
      <c r="G315" s="402"/>
      <c r="H315" s="402"/>
      <c r="I315" s="274"/>
      <c r="J315" s="274"/>
    </row>
    <row r="316" spans="1:10" ht="15" customHeight="1">
      <c r="A316" s="428"/>
      <c r="B316" s="416" t="s">
        <v>83</v>
      </c>
      <c r="C316" s="417"/>
      <c r="D316" s="397"/>
      <c r="E316" s="397"/>
      <c r="F316" s="397"/>
      <c r="G316" s="403"/>
      <c r="H316" s="403"/>
      <c r="I316" s="275"/>
      <c r="J316" s="275"/>
    </row>
    <row r="317" spans="1:10" ht="15" customHeight="1">
      <c r="A317" s="16" t="s">
        <v>92</v>
      </c>
      <c r="B317" s="400" t="s">
        <v>287</v>
      </c>
      <c r="C317" s="401"/>
      <c r="D317" s="25">
        <v>26442</v>
      </c>
      <c r="E317" s="25" t="s">
        <v>4</v>
      </c>
      <c r="F317" s="287"/>
      <c r="G317" s="42"/>
      <c r="H317" s="42"/>
      <c r="I317" s="42"/>
      <c r="J317" s="42"/>
    </row>
    <row r="318" spans="1:10" ht="15" customHeight="1">
      <c r="A318" s="16" t="s">
        <v>93</v>
      </c>
      <c r="B318" s="400" t="s">
        <v>94</v>
      </c>
      <c r="C318" s="401"/>
      <c r="D318" s="25">
        <v>26450</v>
      </c>
      <c r="E318" s="25" t="s">
        <v>4</v>
      </c>
      <c r="F318" s="287"/>
      <c r="G318" s="42">
        <f>G244</f>
        <v>920000</v>
      </c>
      <c r="H318" s="42">
        <f>H244</f>
        <v>920000</v>
      </c>
      <c r="I318" s="42">
        <f>I244</f>
        <v>920000</v>
      </c>
      <c r="J318" s="42">
        <f>J244</f>
        <v>0</v>
      </c>
    </row>
    <row r="319" spans="1:10" ht="15" customHeight="1">
      <c r="A319" s="428" t="s">
        <v>95</v>
      </c>
      <c r="B319" s="400" t="s">
        <v>7</v>
      </c>
      <c r="C319" s="401"/>
      <c r="D319" s="396">
        <v>26451</v>
      </c>
      <c r="E319" s="396" t="s">
        <v>4</v>
      </c>
      <c r="F319" s="396"/>
      <c r="G319" s="402">
        <f>G244</f>
        <v>920000</v>
      </c>
      <c r="H319" s="402">
        <f>H244</f>
        <v>920000</v>
      </c>
      <c r="I319" s="402">
        <f>I244</f>
        <v>920000</v>
      </c>
      <c r="J319" s="402">
        <f>J244</f>
        <v>0</v>
      </c>
    </row>
    <row r="320" spans="1:10" ht="15" customHeight="1">
      <c r="A320" s="428"/>
      <c r="B320" s="416" t="s">
        <v>83</v>
      </c>
      <c r="C320" s="417"/>
      <c r="D320" s="397"/>
      <c r="E320" s="397"/>
      <c r="F320" s="397"/>
      <c r="G320" s="403"/>
      <c r="H320" s="403"/>
      <c r="I320" s="403"/>
      <c r="J320" s="403"/>
    </row>
    <row r="321" spans="1:11" ht="15" customHeight="1">
      <c r="A321" s="277"/>
      <c r="B321" s="416" t="s">
        <v>18</v>
      </c>
      <c r="C321" s="417"/>
      <c r="D321" s="276" t="s">
        <v>475</v>
      </c>
      <c r="E321" s="276" t="s">
        <v>4</v>
      </c>
      <c r="F321" s="276">
        <v>974800</v>
      </c>
      <c r="G321" s="291">
        <f>G585+G586+G587+G588+G589+G590</f>
        <v>0</v>
      </c>
      <c r="H321" s="291">
        <f t="shared" ref="H321:I321" si="115">H585+H586+H587+H588+H589+H590</f>
        <v>0</v>
      </c>
      <c r="I321" s="291">
        <f t="shared" si="115"/>
        <v>0</v>
      </c>
      <c r="J321" s="291">
        <v>0</v>
      </c>
      <c r="K321" t="s">
        <v>476</v>
      </c>
    </row>
    <row r="322" spans="1:11" ht="15" customHeight="1">
      <c r="A322" s="16" t="s">
        <v>96</v>
      </c>
      <c r="B322" s="416" t="s">
        <v>97</v>
      </c>
      <c r="C322" s="417"/>
      <c r="D322" s="25">
        <v>2720</v>
      </c>
      <c r="E322" s="25" t="s">
        <v>4</v>
      </c>
      <c r="F322" s="287"/>
      <c r="G322" s="42"/>
      <c r="H322" s="42"/>
      <c r="I322" s="42"/>
      <c r="J322" s="42"/>
      <c r="K322" t="s">
        <v>485</v>
      </c>
    </row>
    <row r="323" spans="1:11" ht="28.5" customHeight="1">
      <c r="A323" s="18" t="s">
        <v>98</v>
      </c>
      <c r="B323" s="470" t="s">
        <v>289</v>
      </c>
      <c r="C323" s="470"/>
      <c r="D323" s="25">
        <v>26500</v>
      </c>
      <c r="E323" s="25" t="s">
        <v>4</v>
      </c>
      <c r="F323" s="287"/>
      <c r="G323" s="34">
        <f>G325+G326+G327</f>
        <v>11882680.4</v>
      </c>
      <c r="H323" s="34">
        <f t="shared" ref="H323:I323" si="116">H325+H326+H327</f>
        <v>11882680.4</v>
      </c>
      <c r="I323" s="34">
        <f t="shared" si="116"/>
        <v>11882680.4</v>
      </c>
      <c r="J323" s="34">
        <f>J324</f>
        <v>0</v>
      </c>
    </row>
    <row r="324" spans="1:11" ht="15" customHeight="1">
      <c r="A324" s="16"/>
      <c r="B324" s="467" t="s">
        <v>99</v>
      </c>
      <c r="C324" s="467"/>
      <c r="D324" s="25">
        <v>26510</v>
      </c>
      <c r="E324" s="25"/>
      <c r="F324" s="287"/>
      <c r="G324" s="42"/>
      <c r="H324" s="42"/>
      <c r="I324" s="42"/>
      <c r="J324" s="42">
        <f>J293</f>
        <v>0</v>
      </c>
    </row>
    <row r="325" spans="1:11" ht="15" customHeight="1">
      <c r="A325" s="383"/>
      <c r="B325" s="467"/>
      <c r="C325" s="467"/>
      <c r="D325" s="384"/>
      <c r="E325" s="47">
        <v>2022</v>
      </c>
      <c r="F325" s="384"/>
      <c r="G325" s="42">
        <f>G293</f>
        <v>11882680.4</v>
      </c>
      <c r="H325" s="42"/>
      <c r="I325" s="42"/>
      <c r="J325" s="42"/>
    </row>
    <row r="326" spans="1:11" ht="15" customHeight="1">
      <c r="A326" s="383"/>
      <c r="B326" s="467"/>
      <c r="C326" s="467"/>
      <c r="D326" s="384"/>
      <c r="E326" s="47">
        <v>2023</v>
      </c>
      <c r="F326" s="384"/>
      <c r="G326" s="42"/>
      <c r="H326" s="42">
        <f>H293</f>
        <v>11882680.4</v>
      </c>
      <c r="I326" s="42"/>
      <c r="J326" s="42"/>
    </row>
    <row r="327" spans="1:11" ht="15" customHeight="1">
      <c r="A327" s="383"/>
      <c r="B327" s="467"/>
      <c r="C327" s="467"/>
      <c r="D327" s="384"/>
      <c r="E327" s="47">
        <v>2024</v>
      </c>
      <c r="F327" s="384"/>
      <c r="G327" s="42"/>
      <c r="H327" s="42"/>
      <c r="I327" s="42">
        <f>I293</f>
        <v>11882680.4</v>
      </c>
      <c r="J327" s="42"/>
    </row>
    <row r="328" spans="1:11" ht="29.25" customHeight="1">
      <c r="A328" s="18" t="s">
        <v>100</v>
      </c>
      <c r="B328" s="468" t="s">
        <v>101</v>
      </c>
      <c r="C328" s="468"/>
      <c r="D328" s="25">
        <v>26600</v>
      </c>
      <c r="E328" s="25" t="s">
        <v>4</v>
      </c>
      <c r="F328" s="287"/>
      <c r="G328" s="42"/>
      <c r="H328" s="42"/>
      <c r="I328" s="42"/>
      <c r="J328" s="42"/>
    </row>
    <row r="329" spans="1:11" ht="15" customHeight="1">
      <c r="A329" s="16"/>
      <c r="B329" s="467" t="s">
        <v>99</v>
      </c>
      <c r="C329" s="467"/>
      <c r="D329" s="25">
        <v>26610</v>
      </c>
      <c r="E329" s="25"/>
      <c r="F329" s="287"/>
      <c r="G329" s="42"/>
      <c r="H329" s="42"/>
      <c r="I329" s="42"/>
      <c r="J329" s="42"/>
    </row>
    <row r="330" spans="1:11" ht="15" customHeight="1">
      <c r="A330" s="16"/>
      <c r="B330" s="461"/>
      <c r="C330" s="461"/>
      <c r="D330" s="25"/>
      <c r="E330" s="25"/>
      <c r="F330" s="287"/>
      <c r="G330" s="42"/>
      <c r="H330" s="42"/>
      <c r="I330" s="42"/>
      <c r="J330" s="42"/>
    </row>
    <row r="332" spans="1:11" ht="15" customHeight="1">
      <c r="B332" s="469" t="s">
        <v>103</v>
      </c>
      <c r="C332" s="469"/>
      <c r="D332" s="469"/>
      <c r="E332" s="469"/>
      <c r="F332" s="469"/>
      <c r="G332" s="469"/>
    </row>
    <row r="333" spans="1:11" ht="15" customHeight="1">
      <c r="B333" s="239" t="s">
        <v>396</v>
      </c>
      <c r="C333" s="238" t="str">
        <f>C11</f>
        <v xml:space="preserve"> « 10 »января  2022г.</v>
      </c>
      <c r="D333" s="238"/>
      <c r="E333" s="238"/>
      <c r="F333" s="238"/>
      <c r="G333" s="238"/>
    </row>
    <row r="334" spans="1:11" ht="15" customHeight="1">
      <c r="B334" s="240" t="s">
        <v>397</v>
      </c>
      <c r="C334" s="240" t="s">
        <v>398</v>
      </c>
      <c r="D334" s="240"/>
      <c r="E334" s="240"/>
      <c r="F334" s="240"/>
      <c r="G334" s="240"/>
    </row>
    <row r="335" spans="1:11" ht="76.5" customHeight="1">
      <c r="B335" s="19" t="s">
        <v>0</v>
      </c>
      <c r="C335" s="19" t="s">
        <v>1</v>
      </c>
      <c r="D335" s="418" t="s">
        <v>301</v>
      </c>
      <c r="E335" s="418"/>
      <c r="F335" s="289"/>
    </row>
    <row r="336" spans="1:11" ht="15" customHeight="1">
      <c r="B336" s="19">
        <v>1</v>
      </c>
      <c r="C336" s="19">
        <v>2</v>
      </c>
      <c r="D336" s="418">
        <v>3</v>
      </c>
      <c r="E336" s="418"/>
      <c r="F336" s="289"/>
    </row>
    <row r="337" spans="1:7" ht="15" customHeight="1">
      <c r="B337" s="20" t="s">
        <v>104</v>
      </c>
      <c r="C337" s="19">
        <v>10</v>
      </c>
      <c r="D337" s="418"/>
      <c r="E337" s="418"/>
      <c r="F337" s="289"/>
    </row>
    <row r="338" spans="1:7" ht="15" customHeight="1">
      <c r="B338" s="20" t="s">
        <v>105</v>
      </c>
      <c r="C338" s="19">
        <v>20</v>
      </c>
      <c r="D338" s="418"/>
      <c r="E338" s="418"/>
      <c r="F338" s="289"/>
    </row>
    <row r="339" spans="1:7" ht="15" customHeight="1">
      <c r="B339" s="20" t="s">
        <v>106</v>
      </c>
      <c r="C339" s="19">
        <v>30</v>
      </c>
      <c r="D339" s="418"/>
      <c r="E339" s="418"/>
      <c r="F339" s="289"/>
    </row>
    <row r="340" spans="1:7" ht="15" customHeight="1">
      <c r="B340" s="20"/>
      <c r="C340" s="20"/>
      <c r="D340" s="418"/>
      <c r="E340" s="418"/>
      <c r="F340" s="289"/>
    </row>
    <row r="341" spans="1:7" ht="15" customHeight="1">
      <c r="B341" s="20" t="s">
        <v>107</v>
      </c>
      <c r="C341" s="19">
        <v>40</v>
      </c>
      <c r="D341" s="418"/>
      <c r="E341" s="418"/>
      <c r="F341" s="289"/>
    </row>
    <row r="342" spans="1:7" ht="15" customHeight="1">
      <c r="B342" s="20"/>
      <c r="C342" s="20"/>
      <c r="D342" s="418"/>
      <c r="E342" s="418"/>
      <c r="F342" s="289"/>
    </row>
    <row r="343" spans="1:7" ht="15" customHeight="1">
      <c r="B343" s="13"/>
    </row>
    <row r="344" spans="1:7" ht="15" customHeight="1">
      <c r="A344" s="13"/>
      <c r="B344" s="424" t="s">
        <v>108</v>
      </c>
      <c r="C344" s="424"/>
      <c r="D344" s="424"/>
      <c r="E344" s="424"/>
      <c r="F344" s="424"/>
      <c r="G344" s="424"/>
    </row>
    <row r="345" spans="1:7" ht="30.75" customHeight="1">
      <c r="B345" s="19" t="s">
        <v>0</v>
      </c>
      <c r="C345" s="19" t="s">
        <v>1</v>
      </c>
      <c r="D345" s="418" t="s">
        <v>109</v>
      </c>
      <c r="E345" s="418"/>
      <c r="F345" s="289"/>
    </row>
    <row r="346" spans="1:7" ht="15" customHeight="1">
      <c r="B346" s="19">
        <v>1</v>
      </c>
      <c r="C346" s="19">
        <v>2</v>
      </c>
      <c r="D346" s="418">
        <v>3</v>
      </c>
      <c r="E346" s="418"/>
      <c r="F346" s="289"/>
    </row>
    <row r="347" spans="1:7" ht="15" customHeight="1">
      <c r="B347" s="20" t="s">
        <v>110</v>
      </c>
      <c r="C347" s="19">
        <v>10</v>
      </c>
      <c r="D347" s="418"/>
      <c r="E347" s="418"/>
      <c r="F347" s="289"/>
    </row>
    <row r="348" spans="1:7" ht="15" customHeight="1">
      <c r="B348" s="20" t="s">
        <v>111</v>
      </c>
      <c r="C348" s="19">
        <v>20</v>
      </c>
      <c r="D348" s="418"/>
      <c r="E348" s="418"/>
      <c r="F348" s="289"/>
    </row>
    <row r="349" spans="1:7" ht="15" customHeight="1">
      <c r="B349" s="20" t="s">
        <v>112</v>
      </c>
      <c r="C349" s="19">
        <v>30</v>
      </c>
      <c r="D349" s="418"/>
      <c r="E349" s="418"/>
      <c r="F349" s="289"/>
    </row>
    <row r="350" spans="1:7" ht="15" customHeight="1">
      <c r="B350" s="14" t="s">
        <v>113</v>
      </c>
    </row>
    <row r="353" spans="2:13" ht="15" customHeight="1">
      <c r="D353" s="388"/>
      <c r="E353" s="388"/>
      <c r="F353" s="388"/>
    </row>
    <row r="354" spans="2:13" ht="15" customHeight="1">
      <c r="B354" s="15" t="s">
        <v>114</v>
      </c>
      <c r="C354" s="423"/>
      <c r="D354" s="423"/>
      <c r="E354" s="419"/>
      <c r="F354" s="419"/>
      <c r="G354" s="419"/>
    </row>
    <row r="355" spans="2:13" ht="15" customHeight="1">
      <c r="C355" s="422" t="s">
        <v>115</v>
      </c>
      <c r="D355" s="422"/>
      <c r="E355" s="420" t="s">
        <v>116</v>
      </c>
      <c r="F355" s="420"/>
      <c r="G355" s="420"/>
    </row>
    <row r="356" spans="2:13" ht="15" customHeight="1">
      <c r="C356" s="386"/>
      <c r="D356" s="386"/>
      <c r="E356" s="385"/>
      <c r="F356" s="385"/>
      <c r="G356" s="385"/>
    </row>
    <row r="357" spans="2:13" ht="15" customHeight="1">
      <c r="C357" s="386"/>
      <c r="D357" s="386"/>
      <c r="E357" s="385"/>
      <c r="F357" s="385"/>
      <c r="G357" s="385"/>
    </row>
    <row r="358" spans="2:13" ht="15" customHeight="1">
      <c r="C358" s="386"/>
      <c r="D358" s="386"/>
      <c r="E358" s="385"/>
      <c r="F358" s="385"/>
      <c r="G358" s="385"/>
    </row>
    <row r="359" spans="2:13" ht="15" customHeight="1">
      <c r="B359" s="15" t="s">
        <v>537</v>
      </c>
      <c r="C359" s="423"/>
      <c r="D359" s="423"/>
      <c r="E359" s="419" t="s">
        <v>535</v>
      </c>
      <c r="F359" s="419"/>
      <c r="G359" s="419"/>
    </row>
    <row r="360" spans="2:13" ht="15" customHeight="1">
      <c r="C360" s="422" t="s">
        <v>115</v>
      </c>
      <c r="D360" s="422"/>
      <c r="E360" s="421" t="s">
        <v>116</v>
      </c>
      <c r="F360" s="421"/>
      <c r="G360" s="421"/>
    </row>
    <row r="361" spans="2:13" ht="23.25" customHeight="1">
      <c r="B361" s="427" t="s">
        <v>0</v>
      </c>
      <c r="C361" s="404" t="s">
        <v>417</v>
      </c>
      <c r="D361" s="413" t="s">
        <v>260</v>
      </c>
      <c r="E361" s="413" t="s">
        <v>259</v>
      </c>
      <c r="F361" s="425" t="s">
        <v>462</v>
      </c>
      <c r="G361" s="404" t="s">
        <v>2</v>
      </c>
      <c r="H361" s="404"/>
      <c r="I361" s="404"/>
      <c r="J361" s="404"/>
    </row>
    <row r="362" spans="2:13" ht="45" customHeight="1">
      <c r="B362" s="427"/>
      <c r="C362" s="404"/>
      <c r="D362" s="413"/>
      <c r="E362" s="413"/>
      <c r="F362" s="426"/>
      <c r="G362" s="25" t="s">
        <v>556</v>
      </c>
      <c r="H362" s="25" t="s">
        <v>557</v>
      </c>
      <c r="I362" s="25" t="s">
        <v>558</v>
      </c>
      <c r="J362" s="25" t="s">
        <v>3</v>
      </c>
    </row>
    <row r="363" spans="2:13" ht="15" customHeight="1">
      <c r="B363" s="90">
        <v>1</v>
      </c>
      <c r="C363" s="90">
        <v>2</v>
      </c>
      <c r="D363" s="90">
        <v>3</v>
      </c>
      <c r="E363" s="90">
        <v>4</v>
      </c>
      <c r="F363" s="288">
        <v>5</v>
      </c>
      <c r="G363" s="90">
        <v>6</v>
      </c>
      <c r="H363" s="90">
        <v>7</v>
      </c>
      <c r="I363" s="90">
        <v>8</v>
      </c>
      <c r="J363" s="90">
        <v>9</v>
      </c>
    </row>
    <row r="364" spans="2:13" ht="15" customHeight="1">
      <c r="B364" s="66" t="s">
        <v>315</v>
      </c>
      <c r="C364" s="67"/>
      <c r="D364" s="68"/>
      <c r="E364" s="93"/>
      <c r="F364" s="93"/>
      <c r="G364" s="94"/>
      <c r="H364" s="94"/>
      <c r="I364" s="94"/>
      <c r="J364" s="95"/>
      <c r="K364" s="232" t="s">
        <v>299</v>
      </c>
      <c r="L364" s="232" t="s">
        <v>298</v>
      </c>
      <c r="M364" s="232" t="s">
        <v>388</v>
      </c>
    </row>
    <row r="365" spans="2:13" ht="15" customHeight="1">
      <c r="B365" s="405" t="s">
        <v>509</v>
      </c>
      <c r="C365" s="406"/>
      <c r="D365" s="69"/>
      <c r="E365" s="29"/>
      <c r="F365" s="273"/>
      <c r="G365" s="21"/>
      <c r="H365" s="21"/>
      <c r="I365" s="21"/>
      <c r="J365" s="96"/>
      <c r="K365" s="233">
        <f>G502+G543+G550+G580</f>
        <v>1548400</v>
      </c>
      <c r="L365" s="233">
        <f>G366+G400+G404+G410+G426+G430+G434+G438</f>
        <v>50046347.240000002</v>
      </c>
      <c r="M365" s="234">
        <f>G443+G464+G472+G476+G480+G485+G489+G493+G497</f>
        <v>10362450</v>
      </c>
    </row>
    <row r="366" spans="2:13" ht="15" customHeight="1">
      <c r="B366" s="91" t="s">
        <v>316</v>
      </c>
      <c r="C366" s="97"/>
      <c r="D366" s="83"/>
      <c r="E366" s="98"/>
      <c r="F366" s="287" t="s">
        <v>4</v>
      </c>
      <c r="G366" s="241">
        <f t="shared" ref="G366:I366" si="117">G368+G380+G388+G392</f>
        <v>3394066.84</v>
      </c>
      <c r="H366" s="241">
        <f t="shared" ref="H366" si="118">H368+H380+H388+H392</f>
        <v>3394066.84</v>
      </c>
      <c r="I366" s="241">
        <f t="shared" si="117"/>
        <v>3394066.84</v>
      </c>
      <c r="J366" s="48" t="s">
        <v>4</v>
      </c>
      <c r="K366" s="235">
        <f>K365-G203</f>
        <v>0</v>
      </c>
      <c r="L366" s="235">
        <f>L365-G55</f>
        <v>0</v>
      </c>
      <c r="M366" s="235">
        <f>M365-G129</f>
        <v>0</v>
      </c>
    </row>
    <row r="367" spans="2:13" ht="15" customHeight="1">
      <c r="B367" s="72" t="s">
        <v>7</v>
      </c>
      <c r="C367" s="73"/>
      <c r="D367" s="74"/>
      <c r="E367" s="35"/>
      <c r="F367" s="287" t="s">
        <v>4</v>
      </c>
      <c r="G367" s="242"/>
      <c r="H367" s="242"/>
      <c r="I367" s="242"/>
      <c r="J367" s="242"/>
    </row>
    <row r="368" spans="2:13" ht="15" customHeight="1">
      <c r="B368" s="75" t="s">
        <v>317</v>
      </c>
      <c r="C368" s="76">
        <v>210</v>
      </c>
      <c r="D368" s="77"/>
      <c r="E368" s="35"/>
      <c r="F368" s="287" t="s">
        <v>4</v>
      </c>
      <c r="G368" s="241">
        <f>G369+G370+G371+G372+G373+G374+G377+G378+G379+G375+G376</f>
        <v>0</v>
      </c>
      <c r="H368" s="241">
        <f t="shared" ref="H368:I368" si="119">H369+H370+H371+H372+H373+H374+H377+H378+H379+H375+H376</f>
        <v>0</v>
      </c>
      <c r="I368" s="241">
        <f t="shared" si="119"/>
        <v>0</v>
      </c>
      <c r="J368" s="48" t="s">
        <v>4</v>
      </c>
    </row>
    <row r="369" spans="2:10" ht="15" customHeight="1">
      <c r="B369" s="72" t="s">
        <v>318</v>
      </c>
      <c r="C369" s="74">
        <v>211</v>
      </c>
      <c r="D369" s="74">
        <v>111</v>
      </c>
      <c r="E369" s="35"/>
      <c r="F369" s="287" t="s">
        <v>4</v>
      </c>
      <c r="G369" s="242"/>
      <c r="H369" s="242"/>
      <c r="I369" s="242">
        <f>H369</f>
        <v>0</v>
      </c>
      <c r="J369" s="249" t="s">
        <v>4</v>
      </c>
    </row>
    <row r="370" spans="2:10" ht="15" customHeight="1">
      <c r="B370" s="72" t="s">
        <v>319</v>
      </c>
      <c r="C370" s="74">
        <v>266</v>
      </c>
      <c r="D370" s="74">
        <v>111</v>
      </c>
      <c r="E370" s="35"/>
      <c r="F370" s="287" t="s">
        <v>4</v>
      </c>
      <c r="G370" s="242"/>
      <c r="H370" s="242"/>
      <c r="I370" s="242">
        <f t="shared" ref="I370:I379" si="120">H370</f>
        <v>0</v>
      </c>
      <c r="J370" s="249" t="s">
        <v>4</v>
      </c>
    </row>
    <row r="371" spans="2:10" ht="15" customHeight="1">
      <c r="B371" s="72" t="s">
        <v>320</v>
      </c>
      <c r="C371" s="74">
        <v>212</v>
      </c>
      <c r="D371" s="74">
        <v>112</v>
      </c>
      <c r="E371" s="35"/>
      <c r="F371" s="287" t="s">
        <v>4</v>
      </c>
      <c r="G371" s="242"/>
      <c r="H371" s="242"/>
      <c r="I371" s="242">
        <f t="shared" si="120"/>
        <v>0</v>
      </c>
      <c r="J371" s="249" t="s">
        <v>4</v>
      </c>
    </row>
    <row r="372" spans="2:10" ht="15" customHeight="1">
      <c r="B372" s="72" t="s">
        <v>321</v>
      </c>
      <c r="C372" s="74">
        <v>222</v>
      </c>
      <c r="D372" s="74">
        <v>112</v>
      </c>
      <c r="E372" s="35"/>
      <c r="F372" s="287" t="s">
        <v>4</v>
      </c>
      <c r="G372" s="242"/>
      <c r="H372" s="242"/>
      <c r="I372" s="242">
        <f t="shared" si="120"/>
        <v>0</v>
      </c>
      <c r="J372" s="249" t="s">
        <v>4</v>
      </c>
    </row>
    <row r="373" spans="2:10" ht="15" customHeight="1">
      <c r="B373" s="72" t="s">
        <v>322</v>
      </c>
      <c r="C373" s="74">
        <v>226</v>
      </c>
      <c r="D373" s="74">
        <v>112</v>
      </c>
      <c r="E373" s="35"/>
      <c r="F373" s="287" t="s">
        <v>4</v>
      </c>
      <c r="G373" s="242"/>
      <c r="H373" s="242"/>
      <c r="I373" s="242">
        <f t="shared" si="120"/>
        <v>0</v>
      </c>
      <c r="J373" s="249" t="s">
        <v>4</v>
      </c>
    </row>
    <row r="374" spans="2:10" ht="15" customHeight="1">
      <c r="B374" s="72" t="s">
        <v>323</v>
      </c>
      <c r="C374" s="74">
        <v>266</v>
      </c>
      <c r="D374" s="74">
        <v>112</v>
      </c>
      <c r="E374" s="35"/>
      <c r="F374" s="287" t="s">
        <v>4</v>
      </c>
      <c r="G374" s="242"/>
      <c r="H374" s="242"/>
      <c r="I374" s="242">
        <f>H374</f>
        <v>0</v>
      </c>
      <c r="J374" s="249" t="s">
        <v>4</v>
      </c>
    </row>
    <row r="375" spans="2:10" ht="15" customHeight="1">
      <c r="B375" s="72" t="s">
        <v>342</v>
      </c>
      <c r="C375" s="74">
        <v>263</v>
      </c>
      <c r="D375" s="74">
        <v>119</v>
      </c>
      <c r="E375" s="333"/>
      <c r="F375" s="332" t="s">
        <v>4</v>
      </c>
      <c r="G375" s="242"/>
      <c r="H375" s="242"/>
      <c r="I375" s="242">
        <f t="shared" si="120"/>
        <v>0</v>
      </c>
      <c r="J375" s="334" t="s">
        <v>4</v>
      </c>
    </row>
    <row r="376" spans="2:10" ht="15" customHeight="1">
      <c r="B376" s="72" t="s">
        <v>343</v>
      </c>
      <c r="C376" s="74">
        <v>265</v>
      </c>
      <c r="D376" s="74">
        <v>119</v>
      </c>
      <c r="E376" s="333"/>
      <c r="F376" s="332" t="s">
        <v>4</v>
      </c>
      <c r="G376" s="242"/>
      <c r="H376" s="242"/>
      <c r="I376" s="242">
        <f t="shared" si="120"/>
        <v>0</v>
      </c>
      <c r="J376" s="334" t="s">
        <v>4</v>
      </c>
    </row>
    <row r="377" spans="2:10" ht="15" customHeight="1">
      <c r="B377" s="72" t="s">
        <v>324</v>
      </c>
      <c r="C377" s="74">
        <v>213</v>
      </c>
      <c r="D377" s="74">
        <v>119</v>
      </c>
      <c r="E377" s="35"/>
      <c r="F377" s="287" t="s">
        <v>4</v>
      </c>
      <c r="G377" s="242"/>
      <c r="H377" s="242"/>
      <c r="I377" s="242">
        <f t="shared" si="120"/>
        <v>0</v>
      </c>
      <c r="J377" s="249" t="s">
        <v>4</v>
      </c>
    </row>
    <row r="378" spans="2:10" ht="15" customHeight="1">
      <c r="B378" s="72" t="s">
        <v>342</v>
      </c>
      <c r="C378" s="74">
        <v>263</v>
      </c>
      <c r="D378" s="74">
        <v>321</v>
      </c>
      <c r="E378" s="35"/>
      <c r="F378" s="287" t="s">
        <v>4</v>
      </c>
      <c r="G378" s="242"/>
      <c r="H378" s="242"/>
      <c r="I378" s="242">
        <f t="shared" si="120"/>
        <v>0</v>
      </c>
      <c r="J378" s="249" t="s">
        <v>4</v>
      </c>
    </row>
    <row r="379" spans="2:10" ht="15" customHeight="1">
      <c r="B379" s="72" t="s">
        <v>343</v>
      </c>
      <c r="C379" s="74">
        <v>265</v>
      </c>
      <c r="D379" s="74">
        <v>321</v>
      </c>
      <c r="E379" s="35"/>
      <c r="F379" s="287" t="s">
        <v>4</v>
      </c>
      <c r="G379" s="242"/>
      <c r="H379" s="242"/>
      <c r="I379" s="242">
        <f t="shared" si="120"/>
        <v>0</v>
      </c>
      <c r="J379" s="249" t="s">
        <v>4</v>
      </c>
    </row>
    <row r="380" spans="2:10" ht="15" customHeight="1">
      <c r="B380" s="75" t="s">
        <v>325</v>
      </c>
      <c r="C380" s="77">
        <v>220</v>
      </c>
      <c r="D380" s="77"/>
      <c r="E380" s="35"/>
      <c r="F380" s="287" t="s">
        <v>4</v>
      </c>
      <c r="G380" s="241">
        <f t="shared" ref="G380:I380" si="121">G381+G382+G383+G384+G385+G386+G387</f>
        <v>3192840</v>
      </c>
      <c r="H380" s="241">
        <f t="shared" si="121"/>
        <v>3192840</v>
      </c>
      <c r="I380" s="241">
        <f t="shared" si="121"/>
        <v>3192840</v>
      </c>
      <c r="J380" s="250" t="s">
        <v>4</v>
      </c>
    </row>
    <row r="381" spans="2:10" ht="15" customHeight="1">
      <c r="B381" s="72" t="s">
        <v>326</v>
      </c>
      <c r="C381" s="74">
        <v>221</v>
      </c>
      <c r="D381" s="74">
        <v>244</v>
      </c>
      <c r="E381" s="35"/>
      <c r="F381" s="287" t="s">
        <v>4</v>
      </c>
      <c r="G381" s="242">
        <v>48000</v>
      </c>
      <c r="H381" s="242">
        <v>48000</v>
      </c>
      <c r="I381" s="242">
        <f>H381</f>
        <v>48000</v>
      </c>
      <c r="J381" s="251" t="s">
        <v>4</v>
      </c>
    </row>
    <row r="382" spans="2:10" ht="15" customHeight="1">
      <c r="B382" s="72" t="s">
        <v>327</v>
      </c>
      <c r="C382" s="74">
        <v>222</v>
      </c>
      <c r="D382" s="74">
        <v>244</v>
      </c>
      <c r="E382" s="35"/>
      <c r="F382" s="287" t="s">
        <v>4</v>
      </c>
      <c r="G382" s="242"/>
      <c r="H382" s="242"/>
      <c r="I382" s="242">
        <f t="shared" ref="I382:I386" si="122">H382</f>
        <v>0</v>
      </c>
      <c r="J382" s="251" t="s">
        <v>4</v>
      </c>
    </row>
    <row r="383" spans="2:10" ht="15" customHeight="1">
      <c r="B383" s="72" t="s">
        <v>328</v>
      </c>
      <c r="C383" s="74">
        <v>223</v>
      </c>
      <c r="D383" s="74">
        <v>244</v>
      </c>
      <c r="E383" s="35"/>
      <c r="F383" s="287" t="s">
        <v>4</v>
      </c>
      <c r="G383" s="242">
        <v>1070000</v>
      </c>
      <c r="H383" s="242">
        <v>1070000</v>
      </c>
      <c r="I383" s="242">
        <f t="shared" si="122"/>
        <v>1070000</v>
      </c>
      <c r="J383" s="251" t="s">
        <v>4</v>
      </c>
    </row>
    <row r="384" spans="2:10" ht="15" customHeight="1">
      <c r="B384" s="72" t="s">
        <v>329</v>
      </c>
      <c r="C384" s="74">
        <v>225</v>
      </c>
      <c r="D384" s="74">
        <v>244</v>
      </c>
      <c r="E384" s="35"/>
      <c r="F384" s="287" t="s">
        <v>4</v>
      </c>
      <c r="G384" s="242">
        <v>164000</v>
      </c>
      <c r="H384" s="242">
        <v>164000</v>
      </c>
      <c r="I384" s="242">
        <f t="shared" si="122"/>
        <v>164000</v>
      </c>
      <c r="J384" s="251" t="s">
        <v>4</v>
      </c>
    </row>
    <row r="385" spans="2:10" ht="15" customHeight="1">
      <c r="B385" s="72" t="s">
        <v>330</v>
      </c>
      <c r="C385" s="74">
        <v>226</v>
      </c>
      <c r="D385" s="74">
        <v>244</v>
      </c>
      <c r="E385" s="35"/>
      <c r="F385" s="287" t="s">
        <v>4</v>
      </c>
      <c r="G385" s="242">
        <v>84000</v>
      </c>
      <c r="H385" s="242">
        <v>84000</v>
      </c>
      <c r="I385" s="242">
        <f t="shared" si="122"/>
        <v>84000</v>
      </c>
      <c r="J385" s="251" t="s">
        <v>4</v>
      </c>
    </row>
    <row r="386" spans="2:10" s="350" customFormat="1" ht="15" customHeight="1">
      <c r="B386" s="344" t="s">
        <v>505</v>
      </c>
      <c r="C386" s="345">
        <v>226</v>
      </c>
      <c r="D386" s="345">
        <v>244</v>
      </c>
      <c r="E386" s="346"/>
      <c r="F386" s="347" t="s">
        <v>4</v>
      </c>
      <c r="G386" s="348">
        <v>30840</v>
      </c>
      <c r="H386" s="348">
        <v>30840</v>
      </c>
      <c r="I386" s="242">
        <f t="shared" si="122"/>
        <v>30840</v>
      </c>
      <c r="J386" s="349" t="s">
        <v>4</v>
      </c>
    </row>
    <row r="387" spans="2:10" ht="15" customHeight="1">
      <c r="B387" s="72" t="s">
        <v>328</v>
      </c>
      <c r="C387" s="74">
        <v>223</v>
      </c>
      <c r="D387" s="74">
        <v>247</v>
      </c>
      <c r="E387" s="331"/>
      <c r="F387" s="329" t="s">
        <v>4</v>
      </c>
      <c r="G387" s="242">
        <v>1796000</v>
      </c>
      <c r="H387" s="242">
        <v>1796000</v>
      </c>
      <c r="I387" s="242">
        <f>H387</f>
        <v>1796000</v>
      </c>
      <c r="J387" s="251" t="s">
        <v>4</v>
      </c>
    </row>
    <row r="388" spans="2:10" ht="15" customHeight="1">
      <c r="B388" s="75" t="s">
        <v>331</v>
      </c>
      <c r="C388" s="77">
        <v>290</v>
      </c>
      <c r="D388" s="77"/>
      <c r="E388" s="35"/>
      <c r="F388" s="287" t="s">
        <v>4</v>
      </c>
      <c r="G388" s="241">
        <f>G389+G390+G391</f>
        <v>201226.84</v>
      </c>
      <c r="H388" s="241">
        <v>201226.84</v>
      </c>
      <c r="I388" s="241">
        <f t="shared" ref="I388" si="123">I389+I390+I391</f>
        <v>201226.84</v>
      </c>
      <c r="J388" s="250" t="s">
        <v>4</v>
      </c>
    </row>
    <row r="389" spans="2:10" ht="15" customHeight="1">
      <c r="B389" s="78" t="s">
        <v>332</v>
      </c>
      <c r="C389" s="74">
        <v>291</v>
      </c>
      <c r="D389" s="74">
        <v>851</v>
      </c>
      <c r="E389" s="35"/>
      <c r="F389" s="287" t="s">
        <v>4</v>
      </c>
      <c r="G389" s="242">
        <v>201226.84</v>
      </c>
      <c r="H389" s="242">
        <v>201226.84</v>
      </c>
      <c r="I389" s="242">
        <f>H389</f>
        <v>201226.84</v>
      </c>
      <c r="J389" s="251" t="s">
        <v>4</v>
      </c>
    </row>
    <row r="390" spans="2:10" ht="15" customHeight="1">
      <c r="B390" s="78" t="s">
        <v>333</v>
      </c>
      <c r="C390" s="74">
        <v>291</v>
      </c>
      <c r="D390" s="74">
        <v>852</v>
      </c>
      <c r="E390" s="35"/>
      <c r="F390" s="287" t="s">
        <v>4</v>
      </c>
      <c r="G390" s="242"/>
      <c r="H390" s="242"/>
      <c r="I390" s="242">
        <f t="shared" ref="I390:I391" si="124">H390</f>
        <v>0</v>
      </c>
      <c r="J390" s="251" t="s">
        <v>4</v>
      </c>
    </row>
    <row r="391" spans="2:10" ht="15" customHeight="1">
      <c r="B391" s="72" t="s">
        <v>334</v>
      </c>
      <c r="C391" s="74">
        <v>291</v>
      </c>
      <c r="D391" s="74">
        <v>853</v>
      </c>
      <c r="E391" s="35"/>
      <c r="F391" s="287" t="s">
        <v>4</v>
      </c>
      <c r="G391" s="242"/>
      <c r="H391" s="242"/>
      <c r="I391" s="242">
        <f t="shared" si="124"/>
        <v>0</v>
      </c>
      <c r="J391" s="251" t="s">
        <v>4</v>
      </c>
    </row>
    <row r="392" spans="2:10" ht="15" customHeight="1">
      <c r="B392" s="75" t="s">
        <v>335</v>
      </c>
      <c r="C392" s="77">
        <v>300</v>
      </c>
      <c r="D392" s="77"/>
      <c r="E392" s="35"/>
      <c r="F392" s="287" t="s">
        <v>4</v>
      </c>
      <c r="G392" s="241">
        <f>SUM(G393:G397)</f>
        <v>0</v>
      </c>
      <c r="H392" s="241">
        <f>SUM(H393:H397)</f>
        <v>0</v>
      </c>
      <c r="I392" s="241">
        <f t="shared" ref="I392" si="125">SUM(I393:I397)</f>
        <v>0</v>
      </c>
      <c r="J392" s="250" t="s">
        <v>4</v>
      </c>
    </row>
    <row r="393" spans="2:10" ht="15" customHeight="1">
      <c r="B393" s="72" t="s">
        <v>488</v>
      </c>
      <c r="C393" s="74">
        <v>343</v>
      </c>
      <c r="D393" s="74">
        <v>244</v>
      </c>
      <c r="E393" s="322"/>
      <c r="F393" s="321" t="s">
        <v>4</v>
      </c>
      <c r="G393" s="242"/>
      <c r="H393" s="242"/>
      <c r="I393" s="242">
        <f>H393</f>
        <v>0</v>
      </c>
      <c r="J393" s="251" t="s">
        <v>4</v>
      </c>
    </row>
    <row r="394" spans="2:10" ht="15" customHeight="1">
      <c r="B394" s="72" t="s">
        <v>424</v>
      </c>
      <c r="C394" s="74">
        <v>344</v>
      </c>
      <c r="D394" s="74">
        <v>244</v>
      </c>
      <c r="E394" s="270"/>
      <c r="F394" s="287" t="s">
        <v>4</v>
      </c>
      <c r="G394" s="242"/>
      <c r="H394" s="242"/>
      <c r="I394" s="242">
        <f>H394</f>
        <v>0</v>
      </c>
      <c r="J394" s="251" t="s">
        <v>4</v>
      </c>
    </row>
    <row r="395" spans="2:10" ht="15" customHeight="1">
      <c r="B395" s="72" t="s">
        <v>487</v>
      </c>
      <c r="C395" s="74">
        <v>345</v>
      </c>
      <c r="D395" s="74">
        <v>244</v>
      </c>
      <c r="E395" s="320"/>
      <c r="F395" s="319" t="s">
        <v>4</v>
      </c>
      <c r="G395" s="242"/>
      <c r="H395" s="242"/>
      <c r="I395" s="242">
        <f>H395</f>
        <v>0</v>
      </c>
      <c r="J395" s="251" t="s">
        <v>4</v>
      </c>
    </row>
    <row r="396" spans="2:10" ht="15" customHeight="1">
      <c r="B396" s="72" t="s">
        <v>336</v>
      </c>
      <c r="C396" s="74">
        <v>346</v>
      </c>
      <c r="D396" s="74">
        <v>244</v>
      </c>
      <c r="E396" s="35"/>
      <c r="F396" s="287" t="s">
        <v>4</v>
      </c>
      <c r="G396" s="242"/>
      <c r="H396" s="242"/>
      <c r="I396" s="242">
        <f>H396</f>
        <v>0</v>
      </c>
      <c r="J396" s="251" t="s">
        <v>4</v>
      </c>
    </row>
    <row r="397" spans="2:10" ht="15" customHeight="1">
      <c r="B397" s="72" t="s">
        <v>337</v>
      </c>
      <c r="C397" s="74">
        <v>349</v>
      </c>
      <c r="D397" s="74">
        <v>244</v>
      </c>
      <c r="E397" s="35"/>
      <c r="F397" s="287" t="s">
        <v>4</v>
      </c>
      <c r="G397" s="242"/>
      <c r="H397" s="242"/>
      <c r="I397" s="242">
        <f>H397</f>
        <v>0</v>
      </c>
      <c r="J397" s="251" t="s">
        <v>4</v>
      </c>
    </row>
    <row r="398" spans="2:10" ht="15" customHeight="1">
      <c r="B398" s="66" t="s">
        <v>338</v>
      </c>
      <c r="C398" s="67"/>
      <c r="D398" s="68"/>
      <c r="E398" s="93"/>
      <c r="F398" s="93"/>
      <c r="G398" s="243"/>
      <c r="H398" s="243"/>
      <c r="I398" s="243"/>
      <c r="J398" s="244"/>
    </row>
    <row r="399" spans="2:10" ht="15" customHeight="1">
      <c r="B399" s="79" t="s">
        <v>510</v>
      </c>
      <c r="C399" s="99"/>
      <c r="D399" s="69"/>
      <c r="E399" s="29"/>
      <c r="F399" s="273"/>
      <c r="G399" s="245"/>
      <c r="H399" s="245"/>
      <c r="I399" s="245"/>
      <c r="J399" s="246"/>
    </row>
    <row r="400" spans="2:10" ht="15" customHeight="1">
      <c r="B400" s="75" t="s">
        <v>316</v>
      </c>
      <c r="C400" s="76"/>
      <c r="D400" s="109"/>
      <c r="E400" s="109"/>
      <c r="F400" s="287" t="s">
        <v>4</v>
      </c>
      <c r="G400" s="247">
        <f>G401</f>
        <v>98000</v>
      </c>
      <c r="H400" s="247">
        <f>H401</f>
        <v>98000</v>
      </c>
      <c r="I400" s="247">
        <f t="shared" ref="I400" si="126">I401</f>
        <v>98000</v>
      </c>
      <c r="J400" s="252" t="s">
        <v>4</v>
      </c>
    </row>
    <row r="401" spans="2:10" ht="15" customHeight="1">
      <c r="B401" s="72" t="s">
        <v>339</v>
      </c>
      <c r="C401" s="73">
        <v>291</v>
      </c>
      <c r="D401" s="74">
        <v>851</v>
      </c>
      <c r="E401" s="74"/>
      <c r="F401" s="287" t="s">
        <v>4</v>
      </c>
      <c r="G401" s="248">
        <v>98000</v>
      </c>
      <c r="H401" s="248">
        <v>98000</v>
      </c>
      <c r="I401" s="242">
        <f>H401</f>
        <v>98000</v>
      </c>
      <c r="J401" s="251" t="s">
        <v>4</v>
      </c>
    </row>
    <row r="402" spans="2:10" ht="15" customHeight="1">
      <c r="B402" s="66" t="s">
        <v>340</v>
      </c>
      <c r="C402" s="67"/>
      <c r="D402" s="68"/>
      <c r="E402" s="93"/>
      <c r="F402" s="93"/>
      <c r="G402" s="243"/>
      <c r="H402" s="243"/>
      <c r="I402" s="243"/>
      <c r="J402" s="244"/>
    </row>
    <row r="403" spans="2:10" ht="15" customHeight="1">
      <c r="B403" s="79" t="s">
        <v>511</v>
      </c>
      <c r="C403" s="80"/>
      <c r="D403" s="69"/>
      <c r="E403" s="29"/>
      <c r="F403" s="273"/>
      <c r="G403" s="245"/>
      <c r="H403" s="245"/>
      <c r="I403" s="245"/>
      <c r="J403" s="246"/>
    </row>
    <row r="404" spans="2:10" ht="15" customHeight="1">
      <c r="B404" s="91" t="s">
        <v>317</v>
      </c>
      <c r="C404" s="100">
        <v>210</v>
      </c>
      <c r="D404" s="82"/>
      <c r="E404" s="35"/>
      <c r="F404" s="287" t="s">
        <v>4</v>
      </c>
      <c r="G404" s="241">
        <f>SUM(G405:G407)</f>
        <v>373590</v>
      </c>
      <c r="H404" s="241">
        <f>SUM(H405:H407)</f>
        <v>373590</v>
      </c>
      <c r="I404" s="241">
        <f t="shared" ref="I404" si="127">SUM(I405:I407)</f>
        <v>373590</v>
      </c>
      <c r="J404" s="250" t="s">
        <v>4</v>
      </c>
    </row>
    <row r="405" spans="2:10" ht="15" customHeight="1">
      <c r="B405" s="72" t="s">
        <v>318</v>
      </c>
      <c r="C405" s="73">
        <v>211</v>
      </c>
      <c r="D405" s="74">
        <v>111</v>
      </c>
      <c r="E405" s="35"/>
      <c r="F405" s="287" t="s">
        <v>4</v>
      </c>
      <c r="G405" s="242">
        <v>286930</v>
      </c>
      <c r="H405" s="242">
        <v>286930</v>
      </c>
      <c r="I405" s="242">
        <f>H405</f>
        <v>286930</v>
      </c>
      <c r="J405" s="251" t="s">
        <v>4</v>
      </c>
    </row>
    <row r="406" spans="2:10" ht="15" customHeight="1">
      <c r="B406" s="72" t="s">
        <v>319</v>
      </c>
      <c r="C406" s="73">
        <v>266</v>
      </c>
      <c r="D406" s="74">
        <v>111</v>
      </c>
      <c r="E406" s="35"/>
      <c r="F406" s="287" t="s">
        <v>4</v>
      </c>
      <c r="G406" s="242"/>
      <c r="H406" s="242"/>
      <c r="I406" s="242">
        <f t="shared" ref="I406:I407" si="128">H406</f>
        <v>0</v>
      </c>
      <c r="J406" s="251" t="s">
        <v>4</v>
      </c>
    </row>
    <row r="407" spans="2:10" ht="15" customHeight="1">
      <c r="B407" s="101" t="s">
        <v>324</v>
      </c>
      <c r="C407" s="102">
        <v>213</v>
      </c>
      <c r="D407" s="74">
        <v>119</v>
      </c>
      <c r="E407" s="35"/>
      <c r="F407" s="287" t="s">
        <v>4</v>
      </c>
      <c r="G407" s="242">
        <v>86660</v>
      </c>
      <c r="H407" s="242">
        <v>86660</v>
      </c>
      <c r="I407" s="242">
        <f t="shared" si="128"/>
        <v>86660</v>
      </c>
      <c r="J407" s="251" t="s">
        <v>4</v>
      </c>
    </row>
    <row r="408" spans="2:10" ht="15" customHeight="1">
      <c r="B408" s="66" t="s">
        <v>341</v>
      </c>
      <c r="C408" s="67"/>
      <c r="D408" s="68"/>
      <c r="E408" s="93"/>
      <c r="F408" s="93"/>
      <c r="G408" s="243"/>
      <c r="H408" s="243"/>
      <c r="I408" s="243"/>
      <c r="J408" s="244"/>
    </row>
    <row r="409" spans="2:10" ht="15" customHeight="1">
      <c r="B409" s="405" t="s">
        <v>512</v>
      </c>
      <c r="C409" s="406"/>
      <c r="D409" s="69"/>
      <c r="E409" s="29"/>
      <c r="F409" s="273"/>
      <c r="G409" s="245"/>
      <c r="H409" s="245"/>
      <c r="I409" s="245"/>
      <c r="J409" s="246"/>
    </row>
    <row r="410" spans="2:10" ht="15" customHeight="1">
      <c r="B410" s="91" t="s">
        <v>316</v>
      </c>
      <c r="C410" s="100"/>
      <c r="D410" s="83"/>
      <c r="E410" s="35"/>
      <c r="F410" s="287" t="s">
        <v>4</v>
      </c>
      <c r="G410" s="241">
        <f>SUM(G411:G423)</f>
        <v>45412900</v>
      </c>
      <c r="H410" s="241">
        <f>SUM(H411:H423)</f>
        <v>45412900</v>
      </c>
      <c r="I410" s="241">
        <f t="shared" ref="I410" si="129">SUM(I411:I423)</f>
        <v>45412900</v>
      </c>
      <c r="J410" s="250" t="s">
        <v>4</v>
      </c>
    </row>
    <row r="411" spans="2:10" ht="15" customHeight="1">
      <c r="B411" s="72" t="s">
        <v>318</v>
      </c>
      <c r="C411" s="74">
        <v>211</v>
      </c>
      <c r="D411" s="74">
        <v>111</v>
      </c>
      <c r="E411" s="35"/>
      <c r="F411" s="287" t="s">
        <v>4</v>
      </c>
      <c r="G411" s="242">
        <v>34654000</v>
      </c>
      <c r="H411" s="242">
        <v>34654000</v>
      </c>
      <c r="I411" s="242">
        <f>H411</f>
        <v>34654000</v>
      </c>
      <c r="J411" s="251" t="s">
        <v>4</v>
      </c>
    </row>
    <row r="412" spans="2:10" ht="15" customHeight="1">
      <c r="B412" s="72" t="s">
        <v>319</v>
      </c>
      <c r="C412" s="74">
        <v>266</v>
      </c>
      <c r="D412" s="74">
        <v>111</v>
      </c>
      <c r="E412" s="35"/>
      <c r="F412" s="287" t="s">
        <v>4</v>
      </c>
      <c r="G412" s="242">
        <v>32400</v>
      </c>
      <c r="H412" s="242">
        <v>32400</v>
      </c>
      <c r="I412" s="242">
        <f t="shared" ref="I412:I423" si="130">H412</f>
        <v>32400</v>
      </c>
      <c r="J412" s="251" t="s">
        <v>4</v>
      </c>
    </row>
    <row r="413" spans="2:10" ht="15" customHeight="1">
      <c r="B413" s="72" t="s">
        <v>324</v>
      </c>
      <c r="C413" s="74">
        <v>213</v>
      </c>
      <c r="D413" s="74">
        <v>119</v>
      </c>
      <c r="E413" s="35"/>
      <c r="F413" s="287" t="s">
        <v>4</v>
      </c>
      <c r="G413" s="242">
        <v>10475000</v>
      </c>
      <c r="H413" s="242">
        <v>10475000</v>
      </c>
      <c r="I413" s="242">
        <f t="shared" si="130"/>
        <v>10475000</v>
      </c>
      <c r="J413" s="251" t="s">
        <v>4</v>
      </c>
    </row>
    <row r="414" spans="2:10" ht="15" hidden="1" customHeight="1">
      <c r="B414" s="72" t="s">
        <v>342</v>
      </c>
      <c r="C414" s="74">
        <v>263</v>
      </c>
      <c r="D414" s="74">
        <v>119</v>
      </c>
      <c r="E414" s="333"/>
      <c r="F414" s="332" t="s">
        <v>4</v>
      </c>
      <c r="G414" s="242"/>
      <c r="H414" s="242"/>
      <c r="I414" s="242">
        <f t="shared" si="130"/>
        <v>0</v>
      </c>
      <c r="J414" s="251" t="s">
        <v>4</v>
      </c>
    </row>
    <row r="415" spans="2:10" ht="15" hidden="1" customHeight="1">
      <c r="B415" s="72" t="s">
        <v>343</v>
      </c>
      <c r="C415" s="74">
        <v>265</v>
      </c>
      <c r="D415" s="74">
        <v>119</v>
      </c>
      <c r="E415" s="333"/>
      <c r="F415" s="332" t="s">
        <v>4</v>
      </c>
      <c r="G415" s="242"/>
      <c r="H415" s="242"/>
      <c r="I415" s="242">
        <f t="shared" si="130"/>
        <v>0</v>
      </c>
      <c r="J415" s="251" t="s">
        <v>4</v>
      </c>
    </row>
    <row r="416" spans="2:10" ht="15" hidden="1" customHeight="1">
      <c r="B416" s="72" t="s">
        <v>342</v>
      </c>
      <c r="C416" s="74">
        <v>263</v>
      </c>
      <c r="D416" s="74">
        <v>321</v>
      </c>
      <c r="E416" s="35"/>
      <c r="F416" s="287" t="s">
        <v>4</v>
      </c>
      <c r="G416" s="242"/>
      <c r="H416" s="242"/>
      <c r="I416" s="242">
        <f t="shared" si="130"/>
        <v>0</v>
      </c>
      <c r="J416" s="251" t="s">
        <v>4</v>
      </c>
    </row>
    <row r="417" spans="2:10" ht="15" hidden="1" customHeight="1">
      <c r="B417" s="72" t="s">
        <v>343</v>
      </c>
      <c r="C417" s="74">
        <v>265</v>
      </c>
      <c r="D417" s="74">
        <v>321</v>
      </c>
      <c r="E417" s="35"/>
      <c r="F417" s="287" t="s">
        <v>4</v>
      </c>
      <c r="G417" s="242"/>
      <c r="H417" s="242"/>
      <c r="I417" s="242">
        <f t="shared" si="130"/>
        <v>0</v>
      </c>
      <c r="J417" s="251" t="s">
        <v>4</v>
      </c>
    </row>
    <row r="418" spans="2:10" ht="15" customHeight="1">
      <c r="B418" s="72" t="s">
        <v>326</v>
      </c>
      <c r="C418" s="74">
        <v>221</v>
      </c>
      <c r="D418" s="74">
        <v>244</v>
      </c>
      <c r="E418" s="35"/>
      <c r="F418" s="287" t="s">
        <v>4</v>
      </c>
      <c r="G418" s="242">
        <v>102500</v>
      </c>
      <c r="H418" s="242">
        <v>102500</v>
      </c>
      <c r="I418" s="242">
        <f t="shared" si="130"/>
        <v>102500</v>
      </c>
      <c r="J418" s="251" t="s">
        <v>4</v>
      </c>
    </row>
    <row r="419" spans="2:10" ht="15" customHeight="1">
      <c r="B419" s="72" t="s">
        <v>330</v>
      </c>
      <c r="C419" s="74">
        <v>226</v>
      </c>
      <c r="D419" s="74">
        <v>244</v>
      </c>
      <c r="E419" s="35"/>
      <c r="F419" s="287" t="s">
        <v>4</v>
      </c>
      <c r="G419" s="242">
        <v>90200</v>
      </c>
      <c r="H419" s="242">
        <v>90200</v>
      </c>
      <c r="I419" s="242">
        <f t="shared" si="130"/>
        <v>90200</v>
      </c>
      <c r="J419" s="251" t="s">
        <v>4</v>
      </c>
    </row>
    <row r="420" spans="2:10" ht="15" customHeight="1">
      <c r="B420" s="72" t="s">
        <v>344</v>
      </c>
      <c r="C420" s="74">
        <v>291</v>
      </c>
      <c r="D420" s="74">
        <v>852</v>
      </c>
      <c r="E420" s="35"/>
      <c r="F420" s="287" t="s">
        <v>4</v>
      </c>
      <c r="G420" s="242"/>
      <c r="H420" s="242"/>
      <c r="I420" s="242">
        <f t="shared" si="130"/>
        <v>0</v>
      </c>
      <c r="J420" s="251" t="s">
        <v>4</v>
      </c>
    </row>
    <row r="421" spans="2:10" ht="15" customHeight="1">
      <c r="B421" s="72" t="s">
        <v>345</v>
      </c>
      <c r="C421" s="74">
        <v>345</v>
      </c>
      <c r="D421" s="74">
        <v>244</v>
      </c>
      <c r="E421" s="294"/>
      <c r="F421" s="293" t="s">
        <v>4</v>
      </c>
      <c r="G421" s="242"/>
      <c r="H421" s="242"/>
      <c r="I421" s="242">
        <f t="shared" si="130"/>
        <v>0</v>
      </c>
      <c r="J421" s="251" t="s">
        <v>4</v>
      </c>
    </row>
    <row r="422" spans="2:10" ht="15" customHeight="1">
      <c r="B422" s="72" t="s">
        <v>345</v>
      </c>
      <c r="C422" s="74">
        <v>346</v>
      </c>
      <c r="D422" s="74">
        <v>244</v>
      </c>
      <c r="E422" s="35"/>
      <c r="F422" s="287" t="s">
        <v>4</v>
      </c>
      <c r="G422" s="242">
        <v>58800</v>
      </c>
      <c r="H422" s="242">
        <v>58800</v>
      </c>
      <c r="I422" s="242">
        <f t="shared" si="130"/>
        <v>58800</v>
      </c>
      <c r="J422" s="251" t="s">
        <v>4</v>
      </c>
    </row>
    <row r="423" spans="2:10" ht="15" customHeight="1">
      <c r="B423" s="101" t="s">
        <v>346</v>
      </c>
      <c r="C423" s="103">
        <v>349</v>
      </c>
      <c r="D423" s="74">
        <v>244</v>
      </c>
      <c r="E423" s="35"/>
      <c r="F423" s="287" t="s">
        <v>4</v>
      </c>
      <c r="G423" s="242"/>
      <c r="H423" s="242"/>
      <c r="I423" s="242">
        <f t="shared" si="130"/>
        <v>0</v>
      </c>
      <c r="J423" s="251" t="s">
        <v>4</v>
      </c>
    </row>
    <row r="424" spans="2:10" ht="15" customHeight="1">
      <c r="B424" s="66" t="s">
        <v>347</v>
      </c>
      <c r="C424" s="67"/>
      <c r="D424" s="68"/>
      <c r="E424" s="93"/>
      <c r="F424" s="93"/>
      <c r="G424" s="243"/>
      <c r="H424" s="243"/>
      <c r="I424" s="243"/>
      <c r="J424" s="244"/>
    </row>
    <row r="425" spans="2:10" ht="15" customHeight="1">
      <c r="B425" s="405" t="s">
        <v>513</v>
      </c>
      <c r="C425" s="406"/>
      <c r="D425" s="69"/>
      <c r="E425" s="29"/>
      <c r="F425" s="273"/>
      <c r="G425" s="245"/>
      <c r="H425" s="245"/>
      <c r="I425" s="245"/>
      <c r="J425" s="246"/>
    </row>
    <row r="426" spans="2:10" ht="15" customHeight="1">
      <c r="B426" s="91" t="s">
        <v>316</v>
      </c>
      <c r="C426" s="100"/>
      <c r="D426" s="83"/>
      <c r="E426" s="35"/>
      <c r="F426" s="287" t="s">
        <v>4</v>
      </c>
      <c r="G426" s="241">
        <f>G427</f>
        <v>127190.39999999999</v>
      </c>
      <c r="H426" s="241">
        <f>H427</f>
        <v>127190.39999999999</v>
      </c>
      <c r="I426" s="241">
        <f t="shared" ref="I426" si="131">I427</f>
        <v>127190.39999999999</v>
      </c>
      <c r="J426" s="250" t="s">
        <v>4</v>
      </c>
    </row>
    <row r="427" spans="2:10" ht="15" customHeight="1">
      <c r="B427" s="101" t="s">
        <v>330</v>
      </c>
      <c r="C427" s="103">
        <v>226</v>
      </c>
      <c r="D427" s="74">
        <v>244</v>
      </c>
      <c r="E427" s="35"/>
      <c r="F427" s="287" t="s">
        <v>4</v>
      </c>
      <c r="G427" s="242">
        <v>127190.39999999999</v>
      </c>
      <c r="H427" s="242">
        <v>127190.39999999999</v>
      </c>
      <c r="I427" s="242">
        <f>H427</f>
        <v>127190.39999999999</v>
      </c>
      <c r="J427" s="251" t="s">
        <v>4</v>
      </c>
    </row>
    <row r="428" spans="2:10" ht="15" customHeight="1">
      <c r="B428" s="66" t="s">
        <v>414</v>
      </c>
      <c r="C428" s="67"/>
      <c r="D428" s="68"/>
      <c r="E428" s="93"/>
      <c r="F428" s="93"/>
      <c r="G428" s="243"/>
      <c r="H428" s="243"/>
      <c r="I428" s="243"/>
      <c r="J428" s="244"/>
    </row>
    <row r="429" spans="2:10" ht="15" customHeight="1">
      <c r="B429" s="405" t="s">
        <v>514</v>
      </c>
      <c r="C429" s="406"/>
      <c r="D429" s="255"/>
      <c r="E429" s="257"/>
      <c r="F429" s="273"/>
      <c r="G429" s="245"/>
      <c r="H429" s="245"/>
      <c r="I429" s="245"/>
      <c r="J429" s="246"/>
    </row>
    <row r="430" spans="2:10" ht="15" customHeight="1">
      <c r="B430" s="91" t="s">
        <v>316</v>
      </c>
      <c r="C430" s="100"/>
      <c r="D430" s="83"/>
      <c r="E430" s="256"/>
      <c r="F430" s="287" t="s">
        <v>4</v>
      </c>
      <c r="G430" s="241">
        <f>G431</f>
        <v>0</v>
      </c>
      <c r="H430" s="241">
        <f>H431</f>
        <v>0</v>
      </c>
      <c r="I430" s="241">
        <f t="shared" ref="I430" si="132">I431</f>
        <v>0</v>
      </c>
      <c r="J430" s="250" t="s">
        <v>4</v>
      </c>
    </row>
    <row r="431" spans="2:10" ht="15" customHeight="1">
      <c r="B431" s="101" t="s">
        <v>292</v>
      </c>
      <c r="C431" s="103">
        <v>223</v>
      </c>
      <c r="D431" s="74">
        <v>247</v>
      </c>
      <c r="E431" s="256"/>
      <c r="F431" s="287" t="s">
        <v>4</v>
      </c>
      <c r="G431" s="242"/>
      <c r="H431" s="242"/>
      <c r="I431" s="242">
        <f>H431</f>
        <v>0</v>
      </c>
      <c r="J431" s="251" t="s">
        <v>4</v>
      </c>
    </row>
    <row r="432" spans="2:10" ht="15" customHeight="1">
      <c r="B432" s="66" t="s">
        <v>415</v>
      </c>
      <c r="C432" s="67"/>
      <c r="D432" s="68"/>
      <c r="E432" s="93"/>
      <c r="F432" s="93"/>
      <c r="G432" s="243"/>
      <c r="H432" s="243"/>
      <c r="I432" s="243"/>
      <c r="J432" s="244"/>
    </row>
    <row r="433" spans="2:10" ht="15" customHeight="1">
      <c r="B433" s="405" t="s">
        <v>515</v>
      </c>
      <c r="C433" s="406"/>
      <c r="D433" s="255"/>
      <c r="E433" s="257"/>
      <c r="F433" s="273"/>
      <c r="G433" s="245"/>
      <c r="H433" s="245"/>
      <c r="I433" s="245"/>
      <c r="J433" s="246"/>
    </row>
    <row r="434" spans="2:10" ht="15" customHeight="1">
      <c r="B434" s="91" t="s">
        <v>316</v>
      </c>
      <c r="C434" s="100"/>
      <c r="D434" s="83"/>
      <c r="E434" s="256"/>
      <c r="F434" s="287" t="s">
        <v>4</v>
      </c>
      <c r="G434" s="241">
        <f>G435</f>
        <v>0</v>
      </c>
      <c r="H434" s="241">
        <f>H435</f>
        <v>0</v>
      </c>
      <c r="I434" s="241">
        <f t="shared" ref="I434" si="133">I435</f>
        <v>0</v>
      </c>
      <c r="J434" s="250" t="s">
        <v>4</v>
      </c>
    </row>
    <row r="435" spans="2:10" ht="15" customHeight="1">
      <c r="B435" s="101" t="s">
        <v>292</v>
      </c>
      <c r="C435" s="103">
        <v>223</v>
      </c>
      <c r="D435" s="74">
        <v>247</v>
      </c>
      <c r="E435" s="256"/>
      <c r="F435" s="287" t="s">
        <v>4</v>
      </c>
      <c r="G435" s="242"/>
      <c r="H435" s="242"/>
      <c r="I435" s="242">
        <f>H435</f>
        <v>0</v>
      </c>
      <c r="J435" s="251" t="s">
        <v>4</v>
      </c>
    </row>
    <row r="436" spans="2:10" ht="15" customHeight="1">
      <c r="B436" s="66" t="s">
        <v>481</v>
      </c>
      <c r="C436" s="67"/>
      <c r="D436" s="68"/>
      <c r="E436" s="93"/>
      <c r="F436" s="93"/>
      <c r="G436" s="243"/>
      <c r="H436" s="243"/>
      <c r="I436" s="243"/>
      <c r="J436" s="244"/>
    </row>
    <row r="437" spans="2:10" ht="15" customHeight="1">
      <c r="B437" s="405" t="s">
        <v>524</v>
      </c>
      <c r="C437" s="406"/>
      <c r="D437" s="295"/>
      <c r="E437" s="296"/>
      <c r="F437" s="296"/>
      <c r="G437" s="245"/>
      <c r="H437" s="245"/>
      <c r="I437" s="245"/>
      <c r="J437" s="246"/>
    </row>
    <row r="438" spans="2:10" ht="15" customHeight="1">
      <c r="B438" s="91" t="s">
        <v>316</v>
      </c>
      <c r="C438" s="100"/>
      <c r="D438" s="83"/>
      <c r="E438" s="297"/>
      <c r="F438" s="298" t="s">
        <v>4</v>
      </c>
      <c r="G438" s="241">
        <f>G439+G440</f>
        <v>640600</v>
      </c>
      <c r="H438" s="241">
        <f t="shared" ref="H438:I438" si="134">H439+H440</f>
        <v>640600</v>
      </c>
      <c r="I438" s="241">
        <f t="shared" si="134"/>
        <v>640600</v>
      </c>
      <c r="J438" s="250" t="s">
        <v>4</v>
      </c>
    </row>
    <row r="439" spans="2:10" ht="15" customHeight="1">
      <c r="B439" s="72" t="s">
        <v>318</v>
      </c>
      <c r="C439" s="74">
        <v>211</v>
      </c>
      <c r="D439" s="74">
        <v>111</v>
      </c>
      <c r="E439" s="297"/>
      <c r="F439" s="298" t="s">
        <v>4</v>
      </c>
      <c r="G439" s="242">
        <v>492000</v>
      </c>
      <c r="H439" s="242">
        <v>492000</v>
      </c>
      <c r="I439" s="242">
        <f>H439</f>
        <v>492000</v>
      </c>
      <c r="J439" s="251" t="s">
        <v>4</v>
      </c>
    </row>
    <row r="440" spans="2:10" ht="15" customHeight="1">
      <c r="B440" s="72" t="s">
        <v>324</v>
      </c>
      <c r="C440" s="74">
        <v>213</v>
      </c>
      <c r="D440" s="74">
        <v>119</v>
      </c>
      <c r="E440" s="352"/>
      <c r="F440" s="351" t="s">
        <v>4</v>
      </c>
      <c r="G440" s="242">
        <v>148600</v>
      </c>
      <c r="H440" s="242">
        <v>148600</v>
      </c>
      <c r="I440" s="242">
        <f>H440</f>
        <v>148600</v>
      </c>
      <c r="J440" s="251" t="s">
        <v>4</v>
      </c>
    </row>
    <row r="441" spans="2:10" ht="15" customHeight="1">
      <c r="B441" s="66" t="s">
        <v>493</v>
      </c>
      <c r="C441" s="67"/>
      <c r="D441" s="68"/>
      <c r="E441" s="93"/>
      <c r="F441" s="93"/>
      <c r="G441" s="243"/>
      <c r="H441" s="243"/>
      <c r="I441" s="243"/>
      <c r="J441" s="244"/>
    </row>
    <row r="442" spans="2:10" ht="15" customHeight="1">
      <c r="B442" s="405" t="s">
        <v>516</v>
      </c>
      <c r="C442" s="406"/>
      <c r="D442" s="69"/>
      <c r="E442" s="29"/>
      <c r="F442" s="273"/>
      <c r="G442" s="245"/>
      <c r="H442" s="245"/>
      <c r="I442" s="245"/>
      <c r="J442" s="246"/>
    </row>
    <row r="443" spans="2:10" ht="15" customHeight="1">
      <c r="B443" s="91" t="s">
        <v>316</v>
      </c>
      <c r="C443" s="100"/>
      <c r="D443" s="83"/>
      <c r="E443" s="35"/>
      <c r="F443" s="287" t="s">
        <v>4</v>
      </c>
      <c r="G443" s="241">
        <f>SUM(G444:G461)</f>
        <v>347650</v>
      </c>
      <c r="H443" s="241">
        <f>SUM(H444:H461)</f>
        <v>347650</v>
      </c>
      <c r="I443" s="241">
        <f>SUM(I444:I461)</f>
        <v>347650</v>
      </c>
      <c r="J443" s="250" t="s">
        <v>4</v>
      </c>
    </row>
    <row r="444" spans="2:10" ht="15" hidden="1" customHeight="1">
      <c r="B444" s="72" t="s">
        <v>320</v>
      </c>
      <c r="C444" s="74">
        <v>212</v>
      </c>
      <c r="D444" s="74">
        <v>112</v>
      </c>
      <c r="E444" s="35"/>
      <c r="F444" s="287" t="s">
        <v>4</v>
      </c>
      <c r="G444" s="242"/>
      <c r="H444" s="242"/>
      <c r="I444" s="242">
        <f>H444</f>
        <v>0</v>
      </c>
      <c r="J444" s="251" t="s">
        <v>4</v>
      </c>
    </row>
    <row r="445" spans="2:10" ht="15" hidden="1" customHeight="1">
      <c r="B445" s="72" t="s">
        <v>321</v>
      </c>
      <c r="C445" s="74">
        <v>222</v>
      </c>
      <c r="D445" s="74">
        <v>112</v>
      </c>
      <c r="E445" s="35"/>
      <c r="F445" s="287" t="s">
        <v>4</v>
      </c>
      <c r="G445" s="242"/>
      <c r="H445" s="242"/>
      <c r="I445" s="242">
        <f t="shared" ref="I445:I461" si="135">H445</f>
        <v>0</v>
      </c>
      <c r="J445" s="251" t="s">
        <v>4</v>
      </c>
    </row>
    <row r="446" spans="2:10" ht="15" hidden="1" customHeight="1">
      <c r="B446" s="72" t="s">
        <v>322</v>
      </c>
      <c r="C446" s="74">
        <v>226</v>
      </c>
      <c r="D446" s="74">
        <v>112</v>
      </c>
      <c r="E446" s="35"/>
      <c r="F446" s="287" t="s">
        <v>4</v>
      </c>
      <c r="G446" s="242"/>
      <c r="H446" s="242"/>
      <c r="I446" s="242">
        <f t="shared" si="135"/>
        <v>0</v>
      </c>
      <c r="J446" s="251" t="s">
        <v>4</v>
      </c>
    </row>
    <row r="447" spans="2:10" ht="15" hidden="1" customHeight="1">
      <c r="B447" s="72" t="s">
        <v>329</v>
      </c>
      <c r="C447" s="74">
        <v>225</v>
      </c>
      <c r="D447" s="74">
        <v>244</v>
      </c>
      <c r="E447" s="35"/>
      <c r="F447" s="287" t="s">
        <v>4</v>
      </c>
      <c r="G447" s="242"/>
      <c r="H447" s="242"/>
      <c r="I447" s="242">
        <f t="shared" si="135"/>
        <v>0</v>
      </c>
      <c r="J447" s="251" t="s">
        <v>4</v>
      </c>
    </row>
    <row r="448" spans="2:10" s="336" customFormat="1" ht="15" hidden="1" customHeight="1">
      <c r="B448" s="337" t="s">
        <v>480</v>
      </c>
      <c r="C448" s="338">
        <v>225</v>
      </c>
      <c r="D448" s="338">
        <v>244</v>
      </c>
      <c r="E448" s="339"/>
      <c r="F448" s="340" t="s">
        <v>4</v>
      </c>
      <c r="G448" s="341"/>
      <c r="H448" s="341"/>
      <c r="I448" s="341">
        <f t="shared" si="135"/>
        <v>0</v>
      </c>
      <c r="J448" s="342" t="s">
        <v>4</v>
      </c>
    </row>
    <row r="449" spans="2:10" ht="15" hidden="1" customHeight="1">
      <c r="B449" s="72" t="s">
        <v>348</v>
      </c>
      <c r="C449" s="74">
        <v>226</v>
      </c>
      <c r="D449" s="74">
        <v>244</v>
      </c>
      <c r="E449" s="35"/>
      <c r="F449" s="287" t="s">
        <v>4</v>
      </c>
      <c r="G449" s="242"/>
      <c r="H449" s="242"/>
      <c r="I449" s="242">
        <f t="shared" si="135"/>
        <v>0</v>
      </c>
      <c r="J449" s="251" t="s">
        <v>4</v>
      </c>
    </row>
    <row r="450" spans="2:10" s="306" customFormat="1" ht="15" hidden="1" customHeight="1">
      <c r="B450" s="300" t="s">
        <v>486</v>
      </c>
      <c r="C450" s="301">
        <v>226</v>
      </c>
      <c r="D450" s="301">
        <v>244</v>
      </c>
      <c r="E450" s="302"/>
      <c r="F450" s="303" t="s">
        <v>4</v>
      </c>
      <c r="G450" s="242"/>
      <c r="H450" s="304"/>
      <c r="I450" s="304">
        <f t="shared" si="135"/>
        <v>0</v>
      </c>
      <c r="J450" s="305" t="s">
        <v>4</v>
      </c>
    </row>
    <row r="451" spans="2:10" ht="15" hidden="1" customHeight="1">
      <c r="B451" s="72" t="s">
        <v>349</v>
      </c>
      <c r="C451" s="73">
        <v>349</v>
      </c>
      <c r="D451" s="74">
        <v>244</v>
      </c>
      <c r="E451" s="35"/>
      <c r="F451" s="287" t="s">
        <v>4</v>
      </c>
      <c r="G451" s="242"/>
      <c r="H451" s="242"/>
      <c r="I451" s="242">
        <f t="shared" si="135"/>
        <v>0</v>
      </c>
      <c r="J451" s="251" t="s">
        <v>4</v>
      </c>
    </row>
    <row r="452" spans="2:10" ht="15" hidden="1" customHeight="1">
      <c r="B452" s="84" t="s">
        <v>350</v>
      </c>
      <c r="C452" s="85">
        <v>226</v>
      </c>
      <c r="D452" s="86">
        <v>244</v>
      </c>
      <c r="E452" s="314"/>
      <c r="F452" s="315" t="s">
        <v>4</v>
      </c>
      <c r="G452" s="316"/>
      <c r="H452" s="316"/>
      <c r="I452" s="316">
        <f t="shared" si="135"/>
        <v>0</v>
      </c>
      <c r="J452" s="317" t="s">
        <v>4</v>
      </c>
    </row>
    <row r="453" spans="2:10" ht="15" customHeight="1">
      <c r="B453" s="84" t="s">
        <v>351</v>
      </c>
      <c r="C453" s="85">
        <v>226</v>
      </c>
      <c r="D453" s="86">
        <v>244</v>
      </c>
      <c r="E453" s="314"/>
      <c r="F453" s="315" t="s">
        <v>4</v>
      </c>
      <c r="G453" s="316">
        <v>347650</v>
      </c>
      <c r="H453" s="316">
        <v>347650</v>
      </c>
      <c r="I453" s="316">
        <f>H453</f>
        <v>347650</v>
      </c>
      <c r="J453" s="317" t="s">
        <v>4</v>
      </c>
    </row>
    <row r="454" spans="2:10" s="336" customFormat="1" ht="15" customHeight="1">
      <c r="B454" s="337" t="s">
        <v>498</v>
      </c>
      <c r="C454" s="338">
        <v>310</v>
      </c>
      <c r="D454" s="338">
        <v>244</v>
      </c>
      <c r="E454" s="339"/>
      <c r="F454" s="340" t="s">
        <v>4</v>
      </c>
      <c r="G454" s="341"/>
      <c r="H454" s="341"/>
      <c r="I454" s="341">
        <f>H454</f>
        <v>0</v>
      </c>
      <c r="J454" s="342" t="s">
        <v>4</v>
      </c>
    </row>
    <row r="455" spans="2:10" s="336" customFormat="1" ht="15" customHeight="1">
      <c r="B455" s="337" t="s">
        <v>550</v>
      </c>
      <c r="C455" s="338">
        <v>321</v>
      </c>
      <c r="D455" s="338">
        <v>262</v>
      </c>
      <c r="E455" s="339"/>
      <c r="F455" s="340" t="s">
        <v>4</v>
      </c>
      <c r="G455" s="341"/>
      <c r="H455" s="341"/>
      <c r="I455" s="341">
        <f>H455</f>
        <v>0</v>
      </c>
      <c r="J455" s="342" t="s">
        <v>4</v>
      </c>
    </row>
    <row r="456" spans="2:10" ht="15" customHeight="1">
      <c r="B456" s="72" t="s">
        <v>352</v>
      </c>
      <c r="C456" s="74">
        <v>291</v>
      </c>
      <c r="D456" s="74">
        <v>831</v>
      </c>
      <c r="E456" s="35"/>
      <c r="F456" s="287" t="s">
        <v>4</v>
      </c>
      <c r="G456" s="242"/>
      <c r="H456" s="242"/>
      <c r="I456" s="242">
        <f t="shared" si="135"/>
        <v>0</v>
      </c>
      <c r="J456" s="251" t="s">
        <v>4</v>
      </c>
    </row>
    <row r="457" spans="2:10" ht="15" customHeight="1">
      <c r="B457" s="72" t="s">
        <v>353</v>
      </c>
      <c r="C457" s="74">
        <v>296</v>
      </c>
      <c r="D457" s="74">
        <v>831</v>
      </c>
      <c r="E457" s="35"/>
      <c r="F457" s="287" t="s">
        <v>4</v>
      </c>
      <c r="G457" s="242"/>
      <c r="H457" s="242"/>
      <c r="I457" s="242">
        <f t="shared" si="135"/>
        <v>0</v>
      </c>
      <c r="J457" s="251" t="s">
        <v>4</v>
      </c>
    </row>
    <row r="458" spans="2:10" ht="15" customHeight="1">
      <c r="B458" s="72" t="s">
        <v>354</v>
      </c>
      <c r="C458" s="74">
        <v>297</v>
      </c>
      <c r="D458" s="74">
        <v>831</v>
      </c>
      <c r="E458" s="35"/>
      <c r="F458" s="287" t="s">
        <v>4</v>
      </c>
      <c r="G458" s="242"/>
      <c r="H458" s="242"/>
      <c r="I458" s="242">
        <f t="shared" si="135"/>
        <v>0</v>
      </c>
      <c r="J458" s="251" t="s">
        <v>4</v>
      </c>
    </row>
    <row r="459" spans="2:10" ht="15" customHeight="1">
      <c r="B459" s="72" t="s">
        <v>352</v>
      </c>
      <c r="C459" s="74">
        <v>291</v>
      </c>
      <c r="D459" s="74">
        <v>852</v>
      </c>
      <c r="E459" s="269"/>
      <c r="F459" s="287" t="s">
        <v>4</v>
      </c>
      <c r="G459" s="242"/>
      <c r="H459" s="242"/>
      <c r="I459" s="242">
        <f t="shared" ref="I459" si="136">H459</f>
        <v>0</v>
      </c>
      <c r="J459" s="251" t="s">
        <v>4</v>
      </c>
    </row>
    <row r="460" spans="2:10" ht="15" customHeight="1">
      <c r="B460" s="101" t="s">
        <v>355</v>
      </c>
      <c r="C460" s="103">
        <v>292</v>
      </c>
      <c r="D460" s="74">
        <v>853</v>
      </c>
      <c r="E460" s="35"/>
      <c r="F460" s="287" t="s">
        <v>4</v>
      </c>
      <c r="G460" s="242"/>
      <c r="H460" s="242"/>
      <c r="I460" s="242">
        <f t="shared" si="135"/>
        <v>0</v>
      </c>
      <c r="J460" s="251" t="s">
        <v>4</v>
      </c>
    </row>
    <row r="461" spans="2:10" ht="15" customHeight="1">
      <c r="B461" s="101" t="s">
        <v>360</v>
      </c>
      <c r="C461" s="103">
        <v>295</v>
      </c>
      <c r="D461" s="74">
        <v>853</v>
      </c>
      <c r="E461" s="35"/>
      <c r="F461" s="287" t="s">
        <v>4</v>
      </c>
      <c r="G461" s="242"/>
      <c r="H461" s="242"/>
      <c r="I461" s="242">
        <f t="shared" si="135"/>
        <v>0</v>
      </c>
      <c r="J461" s="251" t="s">
        <v>4</v>
      </c>
    </row>
    <row r="462" spans="2:10" ht="15" customHeight="1">
      <c r="B462" s="66" t="s">
        <v>482</v>
      </c>
      <c r="C462" s="67"/>
      <c r="D462" s="68"/>
      <c r="E462" s="93"/>
      <c r="F462" s="93"/>
      <c r="G462" s="243"/>
      <c r="H462" s="243"/>
      <c r="I462" s="243"/>
      <c r="J462" s="244"/>
    </row>
    <row r="463" spans="2:10" ht="15" customHeight="1">
      <c r="B463" s="405" t="s">
        <v>517</v>
      </c>
      <c r="C463" s="406"/>
      <c r="D463" s="69"/>
      <c r="E463" s="29"/>
      <c r="F463" s="273"/>
      <c r="G463" s="245"/>
      <c r="H463" s="245"/>
      <c r="I463" s="245"/>
      <c r="J463" s="246"/>
    </row>
    <row r="464" spans="2:10" ht="15" customHeight="1">
      <c r="B464" s="91" t="s">
        <v>316</v>
      </c>
      <c r="C464" s="100"/>
      <c r="D464" s="83"/>
      <c r="E464" s="35"/>
      <c r="F464" s="287" t="s">
        <v>4</v>
      </c>
      <c r="G464" s="241">
        <f>SUM(G465:G469)</f>
        <v>0</v>
      </c>
      <c r="H464" s="241">
        <f>SUM(H465:H469)</f>
        <v>0</v>
      </c>
      <c r="I464" s="241">
        <f t="shared" ref="I464" si="137">SUM(I465:I469)</f>
        <v>0</v>
      </c>
      <c r="J464" s="250" t="s">
        <v>4</v>
      </c>
    </row>
    <row r="465" spans="2:10" ht="15" customHeight="1">
      <c r="B465" s="87" t="s">
        <v>329</v>
      </c>
      <c r="C465" s="88">
        <v>225</v>
      </c>
      <c r="D465" s="88">
        <v>243</v>
      </c>
      <c r="E465" s="35"/>
      <c r="F465" s="287" t="s">
        <v>4</v>
      </c>
      <c r="G465" s="242"/>
      <c r="H465" s="242"/>
      <c r="I465" s="242">
        <f t="shared" ref="I465:I469" si="138">H465</f>
        <v>0</v>
      </c>
      <c r="J465" s="251" t="s">
        <v>4</v>
      </c>
    </row>
    <row r="466" spans="2:10" ht="15" customHeight="1">
      <c r="B466" s="87" t="s">
        <v>330</v>
      </c>
      <c r="C466" s="88">
        <v>226</v>
      </c>
      <c r="D466" s="88">
        <v>243</v>
      </c>
      <c r="E466" s="35"/>
      <c r="F466" s="287" t="s">
        <v>4</v>
      </c>
      <c r="G466" s="242"/>
      <c r="H466" s="242"/>
      <c r="I466" s="242">
        <f t="shared" si="138"/>
        <v>0</v>
      </c>
      <c r="J466" s="251" t="s">
        <v>4</v>
      </c>
    </row>
    <row r="467" spans="2:10" ht="15" customHeight="1">
      <c r="B467" s="72" t="s">
        <v>329</v>
      </c>
      <c r="C467" s="74">
        <v>225</v>
      </c>
      <c r="D467" s="74">
        <v>244</v>
      </c>
      <c r="E467" s="35"/>
      <c r="F467" s="287" t="s">
        <v>4</v>
      </c>
      <c r="G467" s="242"/>
      <c r="H467" s="242"/>
      <c r="I467" s="242">
        <f t="shared" si="138"/>
        <v>0</v>
      </c>
      <c r="J467" s="251" t="s">
        <v>4</v>
      </c>
    </row>
    <row r="468" spans="2:10" ht="15" customHeight="1">
      <c r="B468" s="72" t="s">
        <v>330</v>
      </c>
      <c r="C468" s="74">
        <v>226</v>
      </c>
      <c r="D468" s="74">
        <v>244</v>
      </c>
      <c r="E468" s="35"/>
      <c r="F468" s="287" t="s">
        <v>4</v>
      </c>
      <c r="G468" s="242"/>
      <c r="H468" s="242"/>
      <c r="I468" s="242">
        <f t="shared" si="138"/>
        <v>0</v>
      </c>
      <c r="J468" s="251" t="s">
        <v>4</v>
      </c>
    </row>
    <row r="469" spans="2:10" ht="15" customHeight="1">
      <c r="B469" s="101" t="s">
        <v>345</v>
      </c>
      <c r="C469" s="103">
        <v>344</v>
      </c>
      <c r="D469" s="74">
        <v>244</v>
      </c>
      <c r="E469" s="35"/>
      <c r="F469" s="287" t="s">
        <v>4</v>
      </c>
      <c r="G469" s="242"/>
      <c r="H469" s="242"/>
      <c r="I469" s="242">
        <f t="shared" si="138"/>
        <v>0</v>
      </c>
      <c r="J469" s="251" t="s">
        <v>4</v>
      </c>
    </row>
    <row r="470" spans="2:10" ht="15" customHeight="1">
      <c r="B470" s="66" t="s">
        <v>494</v>
      </c>
      <c r="C470" s="67"/>
      <c r="D470" s="68"/>
      <c r="E470" s="93"/>
      <c r="F470" s="93"/>
      <c r="G470" s="243"/>
      <c r="H470" s="243"/>
      <c r="I470" s="243"/>
      <c r="J470" s="244"/>
    </row>
    <row r="471" spans="2:10" ht="15" customHeight="1">
      <c r="B471" s="405" t="s">
        <v>518</v>
      </c>
      <c r="C471" s="406"/>
      <c r="D471" s="69"/>
      <c r="E471" s="29"/>
      <c r="F471" s="273"/>
      <c r="G471" s="245"/>
      <c r="H471" s="245"/>
      <c r="I471" s="245"/>
      <c r="J471" s="246"/>
    </row>
    <row r="472" spans="2:10" ht="15" customHeight="1">
      <c r="B472" s="91" t="s">
        <v>316</v>
      </c>
      <c r="C472" s="100"/>
      <c r="D472" s="97"/>
      <c r="E472" s="35"/>
      <c r="F472" s="287" t="s">
        <v>4</v>
      </c>
      <c r="G472" s="241">
        <f>G473</f>
        <v>0</v>
      </c>
      <c r="H472" s="241">
        <f>H473</f>
        <v>0</v>
      </c>
      <c r="I472" s="241">
        <f t="shared" ref="I472" si="139">I473</f>
        <v>0</v>
      </c>
      <c r="J472" s="250" t="s">
        <v>4</v>
      </c>
    </row>
    <row r="473" spans="2:10" ht="15" customHeight="1">
      <c r="B473" s="101" t="s">
        <v>356</v>
      </c>
      <c r="C473" s="103">
        <v>310</v>
      </c>
      <c r="D473" s="103">
        <v>244</v>
      </c>
      <c r="E473" s="35"/>
      <c r="F473" s="287" t="s">
        <v>4</v>
      </c>
      <c r="G473" s="242"/>
      <c r="H473" s="242"/>
      <c r="I473" s="242">
        <f t="shared" ref="I473" si="140">H473</f>
        <v>0</v>
      </c>
      <c r="J473" s="251" t="s">
        <v>4</v>
      </c>
    </row>
    <row r="474" spans="2:10" ht="15" customHeight="1">
      <c r="B474" s="66" t="s">
        <v>495</v>
      </c>
      <c r="C474" s="67"/>
      <c r="D474" s="68"/>
      <c r="E474" s="93"/>
      <c r="F474" s="93"/>
      <c r="G474" s="243"/>
      <c r="H474" s="243"/>
      <c r="I474" s="243"/>
      <c r="J474" s="244"/>
    </row>
    <row r="475" spans="2:10" ht="15" customHeight="1">
      <c r="B475" s="405" t="s">
        <v>519</v>
      </c>
      <c r="C475" s="406"/>
      <c r="D475" s="69"/>
      <c r="E475" s="29"/>
      <c r="F475" s="273"/>
      <c r="G475" s="245"/>
      <c r="H475" s="245"/>
      <c r="I475" s="245"/>
      <c r="J475" s="246"/>
    </row>
    <row r="476" spans="2:10" ht="15" customHeight="1">
      <c r="B476" s="91" t="s">
        <v>316</v>
      </c>
      <c r="C476" s="100"/>
      <c r="D476" s="83"/>
      <c r="E476" s="35"/>
      <c r="F476" s="287" t="s">
        <v>4</v>
      </c>
      <c r="G476" s="241">
        <f>G477</f>
        <v>642100</v>
      </c>
      <c r="H476" s="241">
        <f>H477</f>
        <v>642100</v>
      </c>
      <c r="I476" s="241">
        <f>I477</f>
        <v>642100</v>
      </c>
      <c r="J476" s="250" t="s">
        <v>4</v>
      </c>
    </row>
    <row r="477" spans="2:10" ht="15" customHeight="1">
      <c r="B477" s="101" t="s">
        <v>356</v>
      </c>
      <c r="C477" s="103">
        <v>310</v>
      </c>
      <c r="D477" s="74">
        <v>244</v>
      </c>
      <c r="E477" s="35"/>
      <c r="F477" s="287" t="s">
        <v>4</v>
      </c>
      <c r="G477" s="242">
        <v>642100</v>
      </c>
      <c r="H477" s="242">
        <v>642100</v>
      </c>
      <c r="I477" s="242">
        <f>H477</f>
        <v>642100</v>
      </c>
      <c r="J477" s="251" t="s">
        <v>4</v>
      </c>
    </row>
    <row r="478" spans="2:10" ht="15" customHeight="1">
      <c r="B478" s="66" t="s">
        <v>416</v>
      </c>
      <c r="C478" s="67"/>
      <c r="D478" s="68"/>
      <c r="E478" s="93"/>
      <c r="F478" s="93"/>
      <c r="G478" s="243"/>
      <c r="H478" s="243"/>
      <c r="I478" s="243"/>
      <c r="J478" s="244"/>
    </row>
    <row r="479" spans="2:10" ht="15" customHeight="1">
      <c r="B479" s="405" t="s">
        <v>525</v>
      </c>
      <c r="C479" s="406"/>
      <c r="D479" s="69"/>
      <c r="E479" s="29"/>
      <c r="F479" s="273"/>
      <c r="G479" s="245"/>
      <c r="H479" s="245"/>
      <c r="I479" s="245"/>
      <c r="J479" s="246"/>
    </row>
    <row r="480" spans="2:10" ht="15" customHeight="1">
      <c r="B480" s="91" t="s">
        <v>316</v>
      </c>
      <c r="C480" s="100"/>
      <c r="D480" s="83"/>
      <c r="E480" s="35"/>
      <c r="F480" s="287" t="s">
        <v>4</v>
      </c>
      <c r="G480" s="241">
        <f>G481+G482</f>
        <v>2971300</v>
      </c>
      <c r="H480" s="241">
        <f t="shared" ref="H480:I480" si="141">H481+H482</f>
        <v>2971300</v>
      </c>
      <c r="I480" s="241">
        <f t="shared" si="141"/>
        <v>2971300</v>
      </c>
      <c r="J480" s="250" t="s">
        <v>4</v>
      </c>
    </row>
    <row r="481" spans="2:10" ht="15" customHeight="1">
      <c r="B481" s="87" t="s">
        <v>317</v>
      </c>
      <c r="C481" s="104">
        <v>211</v>
      </c>
      <c r="D481" s="88">
        <v>111</v>
      </c>
      <c r="E481" s="35"/>
      <c r="F481" s="287" t="s">
        <v>4</v>
      </c>
      <c r="G481" s="242">
        <v>2282100</v>
      </c>
      <c r="H481" s="242">
        <v>2282100</v>
      </c>
      <c r="I481" s="242">
        <f t="shared" ref="I481" si="142">H481</f>
        <v>2282100</v>
      </c>
      <c r="J481" s="251" t="s">
        <v>4</v>
      </c>
    </row>
    <row r="482" spans="2:10" ht="15" customHeight="1">
      <c r="B482" s="87" t="s">
        <v>324</v>
      </c>
      <c r="C482" s="104">
        <v>213</v>
      </c>
      <c r="D482" s="88">
        <v>119</v>
      </c>
      <c r="E482" s="352"/>
      <c r="F482" s="351" t="s">
        <v>4</v>
      </c>
      <c r="G482" s="242">
        <v>689200</v>
      </c>
      <c r="H482" s="242">
        <v>689200</v>
      </c>
      <c r="I482" s="242">
        <f t="shared" ref="I482" si="143">H482</f>
        <v>689200</v>
      </c>
      <c r="J482" s="251" t="s">
        <v>4</v>
      </c>
    </row>
    <row r="483" spans="2:10" ht="15" customHeight="1">
      <c r="B483" s="66" t="s">
        <v>418</v>
      </c>
      <c r="C483" s="67"/>
      <c r="D483" s="68"/>
      <c r="E483" s="93"/>
      <c r="F483" s="93"/>
      <c r="G483" s="243"/>
      <c r="H483" s="243"/>
      <c r="I483" s="243"/>
      <c r="J483" s="244"/>
    </row>
    <row r="484" spans="2:10" ht="15" customHeight="1">
      <c r="B484" s="405" t="s">
        <v>526</v>
      </c>
      <c r="C484" s="406"/>
      <c r="D484" s="69"/>
      <c r="E484" s="29"/>
      <c r="F484" s="273"/>
      <c r="G484" s="245"/>
      <c r="H484" s="245"/>
      <c r="I484" s="245"/>
      <c r="J484" s="246"/>
    </row>
    <row r="485" spans="2:10" ht="15" customHeight="1">
      <c r="B485" s="70" t="s">
        <v>316</v>
      </c>
      <c r="C485" s="81"/>
      <c r="D485" s="83"/>
      <c r="E485" s="35"/>
      <c r="F485" s="287" t="s">
        <v>4</v>
      </c>
      <c r="G485" s="241">
        <f>G486</f>
        <v>6401400</v>
      </c>
      <c r="H485" s="241">
        <f t="shared" ref="H485:I485" si="144">H486</f>
        <v>6401400</v>
      </c>
      <c r="I485" s="241">
        <f t="shared" si="144"/>
        <v>6401400</v>
      </c>
      <c r="J485" s="250" t="s">
        <v>4</v>
      </c>
    </row>
    <row r="486" spans="2:10" ht="15" customHeight="1">
      <c r="B486" s="84" t="s">
        <v>527</v>
      </c>
      <c r="C486" s="104">
        <v>226</v>
      </c>
      <c r="D486" s="88">
        <v>244</v>
      </c>
      <c r="E486" s="35"/>
      <c r="F486" s="287" t="s">
        <v>4</v>
      </c>
      <c r="G486" s="242">
        <f>5498200+451600+451600</f>
        <v>6401400</v>
      </c>
      <c r="H486" s="242">
        <v>6401400</v>
      </c>
      <c r="I486" s="242">
        <f t="shared" ref="I486" si="145">H486</f>
        <v>6401400</v>
      </c>
      <c r="J486" s="251" t="s">
        <v>4</v>
      </c>
    </row>
    <row r="487" spans="2:10" ht="15" customHeight="1">
      <c r="B487" s="66" t="s">
        <v>419</v>
      </c>
      <c r="C487" s="67"/>
      <c r="D487" s="68"/>
      <c r="E487" s="93"/>
      <c r="F487" s="93"/>
      <c r="G487" s="243"/>
      <c r="H487" s="243"/>
      <c r="I487" s="243"/>
      <c r="J487" s="244"/>
    </row>
    <row r="488" spans="2:10" ht="15" customHeight="1">
      <c r="B488" s="405" t="s">
        <v>528</v>
      </c>
      <c r="C488" s="406"/>
      <c r="D488" s="255"/>
      <c r="E488" s="257"/>
      <c r="F488" s="273"/>
      <c r="G488" s="245"/>
      <c r="H488" s="245"/>
      <c r="I488" s="245"/>
      <c r="J488" s="246"/>
    </row>
    <row r="489" spans="2:10" ht="15" customHeight="1">
      <c r="B489" s="91" t="s">
        <v>316</v>
      </c>
      <c r="C489" s="100"/>
      <c r="D489" s="83"/>
      <c r="E489" s="256"/>
      <c r="F489" s="287" t="s">
        <v>4</v>
      </c>
      <c r="G489" s="241">
        <f>G490</f>
        <v>0</v>
      </c>
      <c r="H489" s="241">
        <f>H490</f>
        <v>0</v>
      </c>
      <c r="I489" s="241">
        <f t="shared" ref="I489" si="146">I490</f>
        <v>0</v>
      </c>
      <c r="J489" s="250" t="s">
        <v>4</v>
      </c>
    </row>
    <row r="490" spans="2:10" s="258" customFormat="1" ht="15" customHeight="1">
      <c r="B490" s="101" t="s">
        <v>529</v>
      </c>
      <c r="C490" s="103">
        <v>296</v>
      </c>
      <c r="D490" s="74">
        <v>360</v>
      </c>
      <c r="E490" s="259"/>
      <c r="F490" s="287" t="s">
        <v>4</v>
      </c>
      <c r="G490" s="260"/>
      <c r="H490" s="260"/>
      <c r="I490" s="260">
        <f t="shared" ref="I490" si="147">H490</f>
        <v>0</v>
      </c>
      <c r="J490" s="261" t="s">
        <v>4</v>
      </c>
    </row>
    <row r="491" spans="2:10" ht="15" customHeight="1">
      <c r="B491" s="66" t="s">
        <v>477</v>
      </c>
      <c r="C491" s="67"/>
      <c r="D491" s="68"/>
      <c r="E491" s="93"/>
      <c r="F491" s="93"/>
      <c r="G491" s="243"/>
      <c r="H491" s="243"/>
      <c r="I491" s="243"/>
      <c r="J491" s="244"/>
    </row>
    <row r="492" spans="2:10" ht="15" customHeight="1">
      <c r="B492" s="405" t="s">
        <v>530</v>
      </c>
      <c r="C492" s="406"/>
      <c r="D492" s="255"/>
      <c r="E492" s="257"/>
      <c r="F492" s="273"/>
      <c r="G492" s="245"/>
      <c r="H492" s="245"/>
      <c r="I492" s="245"/>
      <c r="J492" s="246"/>
    </row>
    <row r="493" spans="2:10" ht="15" customHeight="1">
      <c r="B493" s="91" t="s">
        <v>316</v>
      </c>
      <c r="C493" s="100"/>
      <c r="D493" s="83"/>
      <c r="E493" s="256"/>
      <c r="F493" s="287" t="s">
        <v>4</v>
      </c>
      <c r="G493" s="241">
        <f>G494</f>
        <v>0</v>
      </c>
      <c r="H493" s="241">
        <f>H494</f>
        <v>0</v>
      </c>
      <c r="I493" s="241">
        <f t="shared" ref="I493" si="148">I494</f>
        <v>0</v>
      </c>
      <c r="J493" s="250" t="s">
        <v>4</v>
      </c>
    </row>
    <row r="494" spans="2:10" s="258" customFormat="1" ht="15" customHeight="1">
      <c r="B494" s="101" t="s">
        <v>531</v>
      </c>
      <c r="C494" s="103">
        <v>296</v>
      </c>
      <c r="D494" s="74">
        <v>340</v>
      </c>
      <c r="E494" s="259"/>
      <c r="F494" s="287" t="s">
        <v>4</v>
      </c>
      <c r="G494" s="260"/>
      <c r="H494" s="260"/>
      <c r="I494" s="260">
        <f t="shared" ref="I494" si="149">H494</f>
        <v>0</v>
      </c>
      <c r="J494" s="261" t="s">
        <v>4</v>
      </c>
    </row>
    <row r="495" spans="2:10" ht="15" customHeight="1">
      <c r="B495" s="66" t="s">
        <v>483</v>
      </c>
      <c r="C495" s="67"/>
      <c r="D495" s="68"/>
      <c r="E495" s="93"/>
      <c r="F495" s="93"/>
      <c r="G495" s="243"/>
      <c r="H495" s="243"/>
      <c r="I495" s="243"/>
      <c r="J495" s="244"/>
    </row>
    <row r="496" spans="2:10" ht="15" customHeight="1">
      <c r="B496" s="405" t="s">
        <v>532</v>
      </c>
      <c r="C496" s="406"/>
      <c r="D496" s="272"/>
      <c r="E496" s="273"/>
      <c r="F496" s="273"/>
      <c r="G496" s="245"/>
      <c r="H496" s="245"/>
      <c r="I496" s="245"/>
      <c r="J496" s="246"/>
    </row>
    <row r="497" spans="2:10" ht="15" customHeight="1">
      <c r="B497" s="91" t="s">
        <v>316</v>
      </c>
      <c r="C497" s="100"/>
      <c r="D497" s="83"/>
      <c r="E497" s="283"/>
      <c r="F497" s="287" t="s">
        <v>4</v>
      </c>
      <c r="G497" s="241">
        <f>SUM(G498:G499)</f>
        <v>0</v>
      </c>
      <c r="H497" s="241">
        <f>SUM(H498:H499)</f>
        <v>0</v>
      </c>
      <c r="I497" s="241">
        <f t="shared" ref="I497" si="150">SUM(I498:I499)</f>
        <v>0</v>
      </c>
      <c r="J497" s="250" t="s">
        <v>4</v>
      </c>
    </row>
    <row r="498" spans="2:10" ht="15" customHeight="1">
      <c r="B498" s="101" t="s">
        <v>330</v>
      </c>
      <c r="C498" s="74">
        <v>226</v>
      </c>
      <c r="D498" s="74">
        <v>244</v>
      </c>
      <c r="E498" s="283"/>
      <c r="F498" s="287" t="s">
        <v>4</v>
      </c>
      <c r="G498" s="242"/>
      <c r="H498" s="242"/>
      <c r="I498" s="242">
        <f t="shared" ref="I498:I499" si="151">H498</f>
        <v>0</v>
      </c>
      <c r="J498" s="251" t="s">
        <v>4</v>
      </c>
    </row>
    <row r="499" spans="2:10" ht="15" customHeight="1">
      <c r="B499" s="101" t="s">
        <v>345</v>
      </c>
      <c r="C499" s="103">
        <v>346</v>
      </c>
      <c r="D499" s="74">
        <v>244</v>
      </c>
      <c r="E499" s="283"/>
      <c r="F499" s="287" t="s">
        <v>4</v>
      </c>
      <c r="G499" s="242"/>
      <c r="H499" s="242"/>
      <c r="I499" s="242">
        <f t="shared" si="151"/>
        <v>0</v>
      </c>
      <c r="J499" s="251" t="s">
        <v>4</v>
      </c>
    </row>
    <row r="500" spans="2:10" ht="15" customHeight="1">
      <c r="B500" s="66" t="s">
        <v>496</v>
      </c>
      <c r="C500" s="67"/>
      <c r="D500" s="68"/>
      <c r="E500" s="93"/>
      <c r="F500" s="93"/>
      <c r="G500" s="243"/>
      <c r="H500" s="243"/>
      <c r="I500" s="243"/>
      <c r="J500" s="244"/>
    </row>
    <row r="501" spans="2:10" ht="15" customHeight="1">
      <c r="B501" s="405" t="s">
        <v>520</v>
      </c>
      <c r="C501" s="406"/>
      <c r="D501" s="69"/>
      <c r="E501" s="29"/>
      <c r="F501" s="273"/>
      <c r="G501" s="245"/>
      <c r="H501" s="245"/>
      <c r="I501" s="245"/>
      <c r="J501" s="246"/>
    </row>
    <row r="502" spans="2:10" ht="15" customHeight="1">
      <c r="B502" s="91" t="s">
        <v>316</v>
      </c>
      <c r="C502" s="100"/>
      <c r="D502" s="92"/>
      <c r="E502" s="35"/>
      <c r="F502" s="287" t="s">
        <v>4</v>
      </c>
      <c r="G502" s="241">
        <f>G504+G512+G521+G531</f>
        <v>1473400</v>
      </c>
      <c r="H502" s="241">
        <f>H504+H512+H521+H531+H550</f>
        <v>1548400</v>
      </c>
      <c r="I502" s="241">
        <f>I504+I512+I521+I531+I550</f>
        <v>1548400</v>
      </c>
      <c r="J502" s="250" t="s">
        <v>4</v>
      </c>
    </row>
    <row r="503" spans="2:10" ht="15" customHeight="1">
      <c r="B503" s="72" t="s">
        <v>7</v>
      </c>
      <c r="C503" s="73"/>
      <c r="D503" s="74"/>
      <c r="E503" s="35"/>
      <c r="F503" s="287" t="s">
        <v>4</v>
      </c>
      <c r="G503" s="242"/>
      <c r="H503" s="242"/>
      <c r="I503" s="242"/>
      <c r="J503" s="251" t="s">
        <v>4</v>
      </c>
    </row>
    <row r="504" spans="2:10" ht="15" customHeight="1">
      <c r="B504" s="75" t="s">
        <v>317</v>
      </c>
      <c r="C504" s="76">
        <v>210</v>
      </c>
      <c r="D504" s="77"/>
      <c r="E504" s="35"/>
      <c r="F504" s="287" t="s">
        <v>4</v>
      </c>
      <c r="G504" s="241">
        <f>SUM(G505:G511)</f>
        <v>602400</v>
      </c>
      <c r="H504" s="241">
        <f>SUM(H505:H511)</f>
        <v>602400</v>
      </c>
      <c r="I504" s="241">
        <f>SUM(I505:I511)</f>
        <v>602400</v>
      </c>
      <c r="J504" s="250" t="s">
        <v>4</v>
      </c>
    </row>
    <row r="505" spans="2:10" ht="15" customHeight="1">
      <c r="B505" s="72" t="s">
        <v>318</v>
      </c>
      <c r="C505" s="74">
        <v>211</v>
      </c>
      <c r="D505" s="74">
        <v>111</v>
      </c>
      <c r="E505" s="35"/>
      <c r="F505" s="287" t="s">
        <v>4</v>
      </c>
      <c r="G505" s="242">
        <v>450000</v>
      </c>
      <c r="H505" s="242">
        <v>450000</v>
      </c>
      <c r="I505" s="242">
        <f>H505</f>
        <v>450000</v>
      </c>
      <c r="J505" s="251" t="s">
        <v>4</v>
      </c>
    </row>
    <row r="506" spans="2:10" ht="15" customHeight="1">
      <c r="B506" s="72" t="s">
        <v>319</v>
      </c>
      <c r="C506" s="74">
        <v>266</v>
      </c>
      <c r="D506" s="74">
        <v>111</v>
      </c>
      <c r="E506" s="35"/>
      <c r="F506" s="287" t="s">
        <v>4</v>
      </c>
      <c r="G506" s="242">
        <v>1500</v>
      </c>
      <c r="H506" s="242">
        <v>1500</v>
      </c>
      <c r="I506" s="242">
        <f t="shared" ref="I506:I511" si="152">H506</f>
        <v>1500</v>
      </c>
      <c r="J506" s="251" t="s">
        <v>4</v>
      </c>
    </row>
    <row r="507" spans="2:10" ht="15" customHeight="1">
      <c r="B507" s="72" t="s">
        <v>320</v>
      </c>
      <c r="C507" s="74">
        <v>212</v>
      </c>
      <c r="D507" s="74">
        <v>112</v>
      </c>
      <c r="E507" s="35"/>
      <c r="F507" s="287" t="s">
        <v>4</v>
      </c>
      <c r="G507" s="242">
        <v>5000</v>
      </c>
      <c r="H507" s="242">
        <v>5000</v>
      </c>
      <c r="I507" s="242">
        <f t="shared" si="152"/>
        <v>5000</v>
      </c>
      <c r="J507" s="251" t="s">
        <v>4</v>
      </c>
    </row>
    <row r="508" spans="2:10" ht="15" customHeight="1">
      <c r="B508" s="72" t="s">
        <v>321</v>
      </c>
      <c r="C508" s="74">
        <v>222</v>
      </c>
      <c r="D508" s="74">
        <v>112</v>
      </c>
      <c r="E508" s="35"/>
      <c r="F508" s="287" t="s">
        <v>4</v>
      </c>
      <c r="G508" s="242"/>
      <c r="H508" s="242"/>
      <c r="I508" s="242">
        <f t="shared" si="152"/>
        <v>0</v>
      </c>
      <c r="J508" s="251" t="s">
        <v>4</v>
      </c>
    </row>
    <row r="509" spans="2:10" ht="15" customHeight="1">
      <c r="B509" s="72" t="s">
        <v>322</v>
      </c>
      <c r="C509" s="74">
        <v>226</v>
      </c>
      <c r="D509" s="74">
        <v>112</v>
      </c>
      <c r="E509" s="35"/>
      <c r="F509" s="287" t="s">
        <v>4</v>
      </c>
      <c r="G509" s="242">
        <v>10000</v>
      </c>
      <c r="H509" s="242">
        <v>10000</v>
      </c>
      <c r="I509" s="242">
        <f t="shared" si="152"/>
        <v>10000</v>
      </c>
      <c r="J509" s="251" t="s">
        <v>4</v>
      </c>
    </row>
    <row r="510" spans="2:10" ht="15" customHeight="1">
      <c r="B510" s="72" t="s">
        <v>323</v>
      </c>
      <c r="C510" s="74">
        <v>266</v>
      </c>
      <c r="D510" s="74">
        <v>112</v>
      </c>
      <c r="E510" s="40"/>
      <c r="F510" s="287" t="s">
        <v>4</v>
      </c>
      <c r="G510" s="242">
        <v>135900</v>
      </c>
      <c r="H510" s="242">
        <v>135900</v>
      </c>
      <c r="I510" s="242">
        <f t="shared" si="152"/>
        <v>135900</v>
      </c>
      <c r="J510" s="251" t="s">
        <v>4</v>
      </c>
    </row>
    <row r="511" spans="2:10" ht="15" customHeight="1">
      <c r="B511" s="72" t="s">
        <v>324</v>
      </c>
      <c r="C511" s="74">
        <v>213</v>
      </c>
      <c r="D511" s="74">
        <v>119</v>
      </c>
      <c r="E511" s="35"/>
      <c r="F511" s="287" t="s">
        <v>4</v>
      </c>
      <c r="G511" s="242"/>
      <c r="H511" s="242"/>
      <c r="I511" s="242">
        <f t="shared" si="152"/>
        <v>0</v>
      </c>
      <c r="J511" s="251" t="s">
        <v>4</v>
      </c>
    </row>
    <row r="512" spans="2:10" ht="15" customHeight="1">
      <c r="B512" s="75" t="s">
        <v>325</v>
      </c>
      <c r="C512" s="77">
        <v>220</v>
      </c>
      <c r="D512" s="77"/>
      <c r="E512" s="35"/>
      <c r="F512" s="287" t="s">
        <v>4</v>
      </c>
      <c r="G512" s="241">
        <f>SUM(G513:G520)</f>
        <v>510400</v>
      </c>
      <c r="H512" s="241">
        <v>510400</v>
      </c>
      <c r="I512" s="241">
        <f>SUM(I513:I520)</f>
        <v>510400</v>
      </c>
      <c r="J512" s="250" t="s">
        <v>4</v>
      </c>
    </row>
    <row r="513" spans="2:10" ht="15" customHeight="1">
      <c r="B513" s="72" t="s">
        <v>326</v>
      </c>
      <c r="C513" s="74">
        <v>221</v>
      </c>
      <c r="D513" s="74">
        <v>244</v>
      </c>
      <c r="E513" s="35"/>
      <c r="F513" s="287" t="s">
        <v>4</v>
      </c>
      <c r="G513" s="242">
        <v>10000</v>
      </c>
      <c r="H513" s="242">
        <v>10000</v>
      </c>
      <c r="I513" s="242">
        <f>H513</f>
        <v>10000</v>
      </c>
      <c r="J513" s="251" t="s">
        <v>4</v>
      </c>
    </row>
    <row r="514" spans="2:10" ht="15" customHeight="1">
      <c r="B514" s="72" t="s">
        <v>327</v>
      </c>
      <c r="C514" s="74">
        <v>222</v>
      </c>
      <c r="D514" s="74">
        <v>244</v>
      </c>
      <c r="E514" s="35"/>
      <c r="F514" s="287" t="s">
        <v>4</v>
      </c>
      <c r="G514" s="242"/>
      <c r="H514" s="242"/>
      <c r="I514" s="242">
        <f t="shared" ref="I514:I520" si="153">H514</f>
        <v>0</v>
      </c>
      <c r="J514" s="251" t="s">
        <v>4</v>
      </c>
    </row>
    <row r="515" spans="2:10" ht="15" customHeight="1">
      <c r="B515" s="72" t="s">
        <v>328</v>
      </c>
      <c r="C515" s="74">
        <v>223</v>
      </c>
      <c r="D515" s="74">
        <v>244</v>
      </c>
      <c r="E515" s="35"/>
      <c r="F515" s="287" t="s">
        <v>4</v>
      </c>
      <c r="G515" s="242">
        <v>50400</v>
      </c>
      <c r="H515" s="242">
        <v>50400</v>
      </c>
      <c r="I515" s="242">
        <f t="shared" si="153"/>
        <v>50400</v>
      </c>
      <c r="J515" s="251" t="s">
        <v>4</v>
      </c>
    </row>
    <row r="516" spans="2:10" ht="15" customHeight="1">
      <c r="B516" s="87" t="s">
        <v>329</v>
      </c>
      <c r="C516" s="88">
        <v>225</v>
      </c>
      <c r="D516" s="88">
        <v>243</v>
      </c>
      <c r="E516" s="35"/>
      <c r="F516" s="287" t="s">
        <v>4</v>
      </c>
      <c r="G516" s="242"/>
      <c r="H516" s="242"/>
      <c r="I516" s="242">
        <f t="shared" si="153"/>
        <v>0</v>
      </c>
      <c r="J516" s="251" t="s">
        <v>4</v>
      </c>
    </row>
    <row r="517" spans="2:10" ht="15" customHeight="1">
      <c r="B517" s="72" t="s">
        <v>329</v>
      </c>
      <c r="C517" s="74">
        <v>225</v>
      </c>
      <c r="D517" s="74">
        <v>244</v>
      </c>
      <c r="E517" s="35"/>
      <c r="F517" s="287" t="s">
        <v>4</v>
      </c>
      <c r="G517" s="242">
        <v>300000</v>
      </c>
      <c r="H517" s="242">
        <v>300000</v>
      </c>
      <c r="I517" s="242">
        <f t="shared" si="153"/>
        <v>300000</v>
      </c>
      <c r="J517" s="251" t="s">
        <v>4</v>
      </c>
    </row>
    <row r="518" spans="2:10" ht="15" customHeight="1">
      <c r="B518" s="87" t="s">
        <v>330</v>
      </c>
      <c r="C518" s="88">
        <v>226</v>
      </c>
      <c r="D518" s="88">
        <v>243</v>
      </c>
      <c r="E518" s="35"/>
      <c r="F518" s="287" t="s">
        <v>4</v>
      </c>
      <c r="G518" s="242"/>
      <c r="H518" s="242"/>
      <c r="I518" s="242">
        <f t="shared" si="153"/>
        <v>0</v>
      </c>
      <c r="J518" s="251" t="s">
        <v>4</v>
      </c>
    </row>
    <row r="519" spans="2:10" ht="15" customHeight="1">
      <c r="B519" s="72" t="s">
        <v>330</v>
      </c>
      <c r="C519" s="74">
        <v>226</v>
      </c>
      <c r="D519" s="74">
        <v>244</v>
      </c>
      <c r="E519" s="35"/>
      <c r="F519" s="287" t="s">
        <v>4</v>
      </c>
      <c r="G519" s="242">
        <v>150000</v>
      </c>
      <c r="H519" s="242">
        <v>150000</v>
      </c>
      <c r="I519" s="242">
        <f>H519</f>
        <v>150000</v>
      </c>
      <c r="J519" s="251" t="s">
        <v>4</v>
      </c>
    </row>
    <row r="520" spans="2:10" ht="15" customHeight="1">
      <c r="B520" s="72" t="s">
        <v>328</v>
      </c>
      <c r="C520" s="74">
        <v>223</v>
      </c>
      <c r="D520" s="74">
        <v>247</v>
      </c>
      <c r="E520" s="331"/>
      <c r="F520" s="329" t="s">
        <v>4</v>
      </c>
      <c r="G520" s="242"/>
      <c r="H520" s="242"/>
      <c r="I520" s="242">
        <f t="shared" si="153"/>
        <v>0</v>
      </c>
      <c r="J520" s="251" t="s">
        <v>4</v>
      </c>
    </row>
    <row r="521" spans="2:10" ht="15" customHeight="1">
      <c r="B521" s="75" t="s">
        <v>331</v>
      </c>
      <c r="C521" s="77">
        <v>290</v>
      </c>
      <c r="D521" s="77"/>
      <c r="E521" s="35"/>
      <c r="F521" s="287" t="s">
        <v>4</v>
      </c>
      <c r="G521" s="241">
        <f>SUM(G522:G530)</f>
        <v>26000</v>
      </c>
      <c r="H521" s="241">
        <v>26000</v>
      </c>
      <c r="I521" s="241">
        <f t="shared" ref="I521" si="154">SUM(I522:I530)</f>
        <v>26000</v>
      </c>
      <c r="J521" s="250" t="s">
        <v>4</v>
      </c>
    </row>
    <row r="522" spans="2:10" ht="15" customHeight="1">
      <c r="B522" s="72" t="s">
        <v>357</v>
      </c>
      <c r="C522" s="74">
        <v>296</v>
      </c>
      <c r="D522" s="74">
        <v>831</v>
      </c>
      <c r="E522" s="35"/>
      <c r="F522" s="287" t="s">
        <v>4</v>
      </c>
      <c r="G522" s="242">
        <v>1000</v>
      </c>
      <c r="H522" s="242">
        <v>1000</v>
      </c>
      <c r="I522" s="242">
        <f>H522</f>
        <v>1000</v>
      </c>
      <c r="J522" s="251" t="s">
        <v>4</v>
      </c>
    </row>
    <row r="523" spans="2:10" ht="15" customHeight="1">
      <c r="B523" s="72" t="s">
        <v>358</v>
      </c>
      <c r="C523" s="74">
        <v>297</v>
      </c>
      <c r="D523" s="74">
        <v>831</v>
      </c>
      <c r="E523" s="35"/>
      <c r="F523" s="287" t="s">
        <v>4</v>
      </c>
      <c r="G523" s="242"/>
      <c r="H523" s="242"/>
      <c r="I523" s="242">
        <f t="shared" ref="I523:I530" si="155">H523</f>
        <v>0</v>
      </c>
      <c r="J523" s="251" t="s">
        <v>4</v>
      </c>
    </row>
    <row r="524" spans="2:10" ht="15" customHeight="1">
      <c r="B524" s="72" t="s">
        <v>333</v>
      </c>
      <c r="C524" s="74">
        <v>291</v>
      </c>
      <c r="D524" s="74">
        <v>852</v>
      </c>
      <c r="E524" s="35"/>
      <c r="F524" s="287" t="s">
        <v>4</v>
      </c>
      <c r="G524" s="242">
        <v>10000</v>
      </c>
      <c r="H524" s="242">
        <v>10000</v>
      </c>
      <c r="I524" s="242">
        <f t="shared" si="155"/>
        <v>10000</v>
      </c>
      <c r="J524" s="251" t="s">
        <v>4</v>
      </c>
    </row>
    <row r="525" spans="2:10" ht="15" customHeight="1">
      <c r="B525" s="72" t="s">
        <v>334</v>
      </c>
      <c r="C525" s="74">
        <v>291</v>
      </c>
      <c r="D525" s="74">
        <v>851</v>
      </c>
      <c r="E525" s="35"/>
      <c r="F525" s="287" t="s">
        <v>4</v>
      </c>
      <c r="G525" s="242">
        <v>10000</v>
      </c>
      <c r="H525" s="242">
        <v>10000</v>
      </c>
      <c r="I525" s="242">
        <f t="shared" si="155"/>
        <v>10000</v>
      </c>
      <c r="J525" s="251" t="s">
        <v>4</v>
      </c>
    </row>
    <row r="526" spans="2:10" ht="15" customHeight="1">
      <c r="B526" s="72" t="s">
        <v>359</v>
      </c>
      <c r="C526" s="74">
        <v>292</v>
      </c>
      <c r="D526" s="74">
        <v>853</v>
      </c>
      <c r="E526" s="35"/>
      <c r="F526" s="287" t="s">
        <v>4</v>
      </c>
      <c r="G526" s="242">
        <v>5000</v>
      </c>
      <c r="H526" s="242">
        <v>5000</v>
      </c>
      <c r="I526" s="242">
        <f t="shared" si="155"/>
        <v>5000</v>
      </c>
      <c r="J526" s="251" t="s">
        <v>4</v>
      </c>
    </row>
    <row r="527" spans="2:10" ht="15" customHeight="1">
      <c r="B527" s="318" t="s">
        <v>425</v>
      </c>
      <c r="C527" s="74">
        <v>293</v>
      </c>
      <c r="D527" s="74">
        <v>853</v>
      </c>
      <c r="E527" s="312"/>
      <c r="F527" s="311" t="s">
        <v>4</v>
      </c>
      <c r="G527" s="242"/>
      <c r="H527" s="242"/>
      <c r="I527" s="242">
        <f t="shared" si="155"/>
        <v>0</v>
      </c>
      <c r="J527" s="251"/>
    </row>
    <row r="528" spans="2:10" ht="15" customHeight="1">
      <c r="B528" s="72" t="s">
        <v>360</v>
      </c>
      <c r="C528" s="74">
        <v>295</v>
      </c>
      <c r="D528" s="74">
        <v>853</v>
      </c>
      <c r="E528" s="35"/>
      <c r="F528" s="287" t="s">
        <v>4</v>
      </c>
      <c r="G528" s="242"/>
      <c r="H528" s="242"/>
      <c r="I528" s="242">
        <f t="shared" si="155"/>
        <v>0</v>
      </c>
      <c r="J528" s="251" t="s">
        <v>4</v>
      </c>
    </row>
    <row r="529" spans="2:10" ht="15" customHeight="1">
      <c r="B529" s="72" t="s">
        <v>361</v>
      </c>
      <c r="C529" s="74">
        <v>296</v>
      </c>
      <c r="D529" s="74">
        <v>853</v>
      </c>
      <c r="E529" s="35"/>
      <c r="F529" s="287" t="s">
        <v>4</v>
      </c>
      <c r="G529" s="242"/>
      <c r="H529" s="242"/>
      <c r="I529" s="242">
        <f t="shared" si="155"/>
        <v>0</v>
      </c>
      <c r="J529" s="251" t="s">
        <v>4</v>
      </c>
    </row>
    <row r="530" spans="2:10" ht="15" customHeight="1">
      <c r="B530" s="72" t="s">
        <v>362</v>
      </c>
      <c r="C530" s="74">
        <v>297</v>
      </c>
      <c r="D530" s="74">
        <v>853</v>
      </c>
      <c r="E530" s="35"/>
      <c r="F530" s="287" t="s">
        <v>4</v>
      </c>
      <c r="G530" s="242"/>
      <c r="H530" s="242"/>
      <c r="I530" s="242">
        <f t="shared" si="155"/>
        <v>0</v>
      </c>
      <c r="J530" s="251" t="s">
        <v>4</v>
      </c>
    </row>
    <row r="531" spans="2:10" ht="15" customHeight="1">
      <c r="B531" s="75" t="s">
        <v>335</v>
      </c>
      <c r="C531" s="77">
        <v>300</v>
      </c>
      <c r="D531" s="77"/>
      <c r="E531" s="35"/>
      <c r="F531" s="287" t="s">
        <v>4</v>
      </c>
      <c r="G531" s="241">
        <f>SUM(G532:G540)</f>
        <v>334600</v>
      </c>
      <c r="H531" s="241">
        <v>334600</v>
      </c>
      <c r="I531" s="241">
        <f>SUM(I532:I540)</f>
        <v>334600</v>
      </c>
      <c r="J531" s="250" t="s">
        <v>4</v>
      </c>
    </row>
    <row r="532" spans="2:10" ht="15" customHeight="1">
      <c r="B532" s="72" t="s">
        <v>356</v>
      </c>
      <c r="C532" s="74">
        <v>310</v>
      </c>
      <c r="D532" s="74">
        <v>244</v>
      </c>
      <c r="E532" s="35"/>
      <c r="F532" s="287" t="s">
        <v>4</v>
      </c>
      <c r="G532" s="242">
        <v>120000</v>
      </c>
      <c r="H532" s="242">
        <v>120000</v>
      </c>
      <c r="I532" s="242">
        <f>H532</f>
        <v>120000</v>
      </c>
      <c r="J532" s="251" t="s">
        <v>4</v>
      </c>
    </row>
    <row r="533" spans="2:10" ht="15" customHeight="1">
      <c r="B533" s="72" t="s">
        <v>363</v>
      </c>
      <c r="C533" s="74">
        <v>341</v>
      </c>
      <c r="D533" s="74">
        <v>244</v>
      </c>
      <c r="E533" s="35"/>
      <c r="F533" s="287" t="s">
        <v>4</v>
      </c>
      <c r="G533" s="242">
        <v>10000</v>
      </c>
      <c r="H533" s="242">
        <v>10000</v>
      </c>
      <c r="I533" s="242">
        <f t="shared" ref="I533:I540" si="156">H533</f>
        <v>10000</v>
      </c>
      <c r="J533" s="251" t="s">
        <v>4</v>
      </c>
    </row>
    <row r="534" spans="2:10" ht="15" customHeight="1">
      <c r="B534" s="72" t="s">
        <v>364</v>
      </c>
      <c r="C534" s="74">
        <v>342</v>
      </c>
      <c r="D534" s="74">
        <v>244</v>
      </c>
      <c r="E534" s="35"/>
      <c r="F534" s="287" t="s">
        <v>4</v>
      </c>
      <c r="G534" s="242"/>
      <c r="H534" s="242"/>
      <c r="I534" s="242">
        <f t="shared" si="156"/>
        <v>0</v>
      </c>
      <c r="J534" s="251" t="s">
        <v>4</v>
      </c>
    </row>
    <row r="535" spans="2:10" ht="15" customHeight="1">
      <c r="B535" s="72" t="s">
        <v>365</v>
      </c>
      <c r="C535" s="74">
        <v>343</v>
      </c>
      <c r="D535" s="74">
        <v>244</v>
      </c>
      <c r="E535" s="35"/>
      <c r="F535" s="287" t="s">
        <v>4</v>
      </c>
      <c r="G535" s="242">
        <v>5000</v>
      </c>
      <c r="H535" s="242">
        <v>5000</v>
      </c>
      <c r="I535" s="242">
        <f t="shared" si="156"/>
        <v>5000</v>
      </c>
      <c r="J535" s="251" t="s">
        <v>4</v>
      </c>
    </row>
    <row r="536" spans="2:10" ht="15" customHeight="1">
      <c r="B536" s="72" t="s">
        <v>366</v>
      </c>
      <c r="C536" s="74">
        <v>344</v>
      </c>
      <c r="D536" s="74">
        <v>244</v>
      </c>
      <c r="E536" s="35"/>
      <c r="F536" s="287" t="s">
        <v>4</v>
      </c>
      <c r="G536" s="242">
        <v>70000</v>
      </c>
      <c r="H536" s="242">
        <v>70000</v>
      </c>
      <c r="I536" s="242">
        <f t="shared" si="156"/>
        <v>70000</v>
      </c>
      <c r="J536" s="251" t="s">
        <v>4</v>
      </c>
    </row>
    <row r="537" spans="2:10" ht="15" customHeight="1">
      <c r="B537" s="72" t="s">
        <v>367</v>
      </c>
      <c r="C537" s="74">
        <v>345</v>
      </c>
      <c r="D537" s="74">
        <v>244</v>
      </c>
      <c r="E537" s="35"/>
      <c r="F537" s="287" t="s">
        <v>4</v>
      </c>
      <c r="G537" s="242"/>
      <c r="H537" s="242"/>
      <c r="I537" s="242">
        <f t="shared" si="156"/>
        <v>0</v>
      </c>
      <c r="J537" s="251" t="s">
        <v>4</v>
      </c>
    </row>
    <row r="538" spans="2:10" ht="15" customHeight="1">
      <c r="B538" s="72" t="s">
        <v>368</v>
      </c>
      <c r="C538" s="74">
        <v>346</v>
      </c>
      <c r="D538" s="74">
        <v>244</v>
      </c>
      <c r="E538" s="35"/>
      <c r="F538" s="287" t="s">
        <v>4</v>
      </c>
      <c r="G538" s="242">
        <v>101200</v>
      </c>
      <c r="H538" s="242">
        <v>101200</v>
      </c>
      <c r="I538" s="242">
        <f t="shared" si="156"/>
        <v>101200</v>
      </c>
      <c r="J538" s="251" t="s">
        <v>4</v>
      </c>
    </row>
    <row r="539" spans="2:10" ht="15" customHeight="1">
      <c r="B539" s="101" t="s">
        <v>349</v>
      </c>
      <c r="C539" s="103">
        <v>349</v>
      </c>
      <c r="D539" s="103">
        <v>244</v>
      </c>
      <c r="E539" s="35"/>
      <c r="F539" s="287" t="s">
        <v>4</v>
      </c>
      <c r="G539" s="242">
        <v>28400</v>
      </c>
      <c r="H539" s="242">
        <v>28400</v>
      </c>
      <c r="I539" s="242">
        <f t="shared" si="156"/>
        <v>28400</v>
      </c>
      <c r="J539" s="251" t="s">
        <v>4</v>
      </c>
    </row>
    <row r="540" spans="2:10" ht="15" customHeight="1">
      <c r="B540" s="78"/>
      <c r="C540" s="74">
        <v>353</v>
      </c>
      <c r="D540" s="74">
        <v>244</v>
      </c>
      <c r="E540" s="355"/>
      <c r="F540" s="354" t="s">
        <v>4</v>
      </c>
      <c r="G540" s="242"/>
      <c r="H540" s="242"/>
      <c r="I540" s="242">
        <f t="shared" si="156"/>
        <v>0</v>
      </c>
      <c r="J540" s="251"/>
    </row>
    <row r="541" spans="2:10" ht="15" customHeight="1">
      <c r="B541" s="66" t="s">
        <v>497</v>
      </c>
      <c r="C541" s="67"/>
      <c r="D541" s="68"/>
      <c r="E541" s="93"/>
      <c r="F541" s="93"/>
      <c r="G541" s="243"/>
      <c r="H541" s="243"/>
      <c r="I541" s="243"/>
      <c r="J541" s="244"/>
    </row>
    <row r="542" spans="2:10" ht="15" customHeight="1">
      <c r="B542" s="405" t="s">
        <v>523</v>
      </c>
      <c r="C542" s="406"/>
      <c r="D542" s="69"/>
      <c r="E542" s="29"/>
      <c r="F542" s="273"/>
      <c r="G542" s="245"/>
      <c r="H542" s="245"/>
      <c r="I542" s="245"/>
      <c r="J542" s="246"/>
    </row>
    <row r="543" spans="2:10" ht="15" customHeight="1">
      <c r="B543" s="91" t="s">
        <v>316</v>
      </c>
      <c r="C543" s="100">
        <v>300</v>
      </c>
      <c r="D543" s="71"/>
      <c r="E543" s="35"/>
      <c r="F543" s="287" t="s">
        <v>4</v>
      </c>
      <c r="G543" s="241">
        <f>SUM(G544:G547)</f>
        <v>0</v>
      </c>
      <c r="H543" s="241">
        <f>SUM(H544:H547)</f>
        <v>0</v>
      </c>
      <c r="I543" s="241">
        <f t="shared" ref="I543" si="157">SUM(I544:I547)</f>
        <v>0</v>
      </c>
      <c r="J543" s="250" t="s">
        <v>4</v>
      </c>
    </row>
    <row r="544" spans="2:10" ht="15" customHeight="1">
      <c r="B544" s="72" t="s">
        <v>369</v>
      </c>
      <c r="C544" s="89" t="s">
        <v>370</v>
      </c>
      <c r="D544" s="74">
        <v>244</v>
      </c>
      <c r="E544" s="35"/>
      <c r="F544" s="287" t="s">
        <v>4</v>
      </c>
      <c r="G544" s="242"/>
      <c r="H544" s="242"/>
      <c r="I544" s="242"/>
      <c r="J544" s="251" t="s">
        <v>4</v>
      </c>
    </row>
    <row r="545" spans="2:10" ht="15" customHeight="1">
      <c r="B545" s="72" t="s">
        <v>364</v>
      </c>
      <c r="C545" s="89" t="s">
        <v>371</v>
      </c>
      <c r="D545" s="74">
        <v>244</v>
      </c>
      <c r="E545" s="35"/>
      <c r="F545" s="287" t="s">
        <v>4</v>
      </c>
      <c r="G545" s="242"/>
      <c r="H545" s="242"/>
      <c r="I545" s="242"/>
      <c r="J545" s="251" t="s">
        <v>4</v>
      </c>
    </row>
    <row r="546" spans="2:10" ht="15" customHeight="1">
      <c r="B546" s="72" t="s">
        <v>367</v>
      </c>
      <c r="C546" s="89" t="s">
        <v>372</v>
      </c>
      <c r="D546" s="74">
        <v>244</v>
      </c>
      <c r="E546" s="35"/>
      <c r="F546" s="287" t="s">
        <v>4</v>
      </c>
      <c r="G546" s="242"/>
      <c r="H546" s="242"/>
      <c r="I546" s="242"/>
      <c r="J546" s="251" t="s">
        <v>4</v>
      </c>
    </row>
    <row r="547" spans="2:10" ht="15" customHeight="1">
      <c r="B547" s="101" t="s">
        <v>373</v>
      </c>
      <c r="C547" s="105" t="s">
        <v>374</v>
      </c>
      <c r="D547" s="74">
        <v>244</v>
      </c>
      <c r="E547" s="35"/>
      <c r="F547" s="287" t="s">
        <v>4</v>
      </c>
      <c r="G547" s="242"/>
      <c r="H547" s="242"/>
      <c r="I547" s="242"/>
      <c r="J547" s="251" t="s">
        <v>4</v>
      </c>
    </row>
    <row r="548" spans="2:10" ht="15" customHeight="1">
      <c r="B548" s="66" t="s">
        <v>478</v>
      </c>
      <c r="C548" s="67"/>
      <c r="D548" s="68"/>
      <c r="E548" s="93"/>
      <c r="F548" s="93"/>
      <c r="G548" s="243"/>
      <c r="H548" s="243"/>
      <c r="I548" s="243"/>
      <c r="J548" s="244"/>
    </row>
    <row r="549" spans="2:10" ht="15" customHeight="1">
      <c r="B549" s="405" t="s">
        <v>522</v>
      </c>
      <c r="C549" s="406"/>
      <c r="D549" s="69"/>
      <c r="E549" s="29"/>
      <c r="F549" s="273"/>
      <c r="G549" s="245"/>
      <c r="H549" s="245"/>
      <c r="I549" s="245"/>
      <c r="J549" s="246"/>
    </row>
    <row r="550" spans="2:10" ht="15" customHeight="1">
      <c r="B550" s="106" t="s">
        <v>316</v>
      </c>
      <c r="C550" s="71"/>
      <c r="D550" s="71"/>
      <c r="E550" s="35"/>
      <c r="F550" s="287" t="s">
        <v>4</v>
      </c>
      <c r="G550" s="241">
        <f>G551+G557+G564+G570</f>
        <v>75000</v>
      </c>
      <c r="H550" s="241">
        <f>H551+H557+H564+H570</f>
        <v>75000</v>
      </c>
      <c r="I550" s="241">
        <f t="shared" ref="I550" si="158">I551+I557+I564+I570</f>
        <v>75000</v>
      </c>
      <c r="J550" s="250" t="s">
        <v>4</v>
      </c>
    </row>
    <row r="551" spans="2:10" ht="15" customHeight="1">
      <c r="B551" s="107" t="s">
        <v>317</v>
      </c>
      <c r="C551" s="77">
        <v>210</v>
      </c>
      <c r="D551" s="77"/>
      <c r="E551" s="35"/>
      <c r="F551" s="287" t="s">
        <v>4</v>
      </c>
      <c r="G551" s="241">
        <f>SUM(G552:G556)</f>
        <v>0</v>
      </c>
      <c r="H551" s="241">
        <f t="shared" ref="H551:I551" si="159">SUM(H552:H556)</f>
        <v>0</v>
      </c>
      <c r="I551" s="241">
        <f t="shared" si="159"/>
        <v>0</v>
      </c>
      <c r="J551" s="250" t="s">
        <v>4</v>
      </c>
    </row>
    <row r="552" spans="2:10" ht="15" customHeight="1">
      <c r="B552" s="72" t="s">
        <v>318</v>
      </c>
      <c r="C552" s="74">
        <v>211</v>
      </c>
      <c r="D552" s="74">
        <v>111</v>
      </c>
      <c r="E552" s="358"/>
      <c r="F552" s="357"/>
      <c r="G552" s="359"/>
      <c r="H552" s="359"/>
      <c r="I552" s="359">
        <f>H552</f>
        <v>0</v>
      </c>
      <c r="J552" s="250"/>
    </row>
    <row r="553" spans="2:10" ht="15" customHeight="1">
      <c r="B553" s="78" t="s">
        <v>320</v>
      </c>
      <c r="C553" s="74">
        <v>212</v>
      </c>
      <c r="D553" s="74">
        <v>112</v>
      </c>
      <c r="E553" s="35"/>
      <c r="F553" s="287" t="s">
        <v>4</v>
      </c>
      <c r="G553" s="242"/>
      <c r="H553" s="242"/>
      <c r="I553" s="359">
        <f t="shared" ref="I553:I556" si="160">H553</f>
        <v>0</v>
      </c>
      <c r="J553" s="251" t="s">
        <v>4</v>
      </c>
    </row>
    <row r="554" spans="2:10" ht="15" customHeight="1">
      <c r="B554" s="78" t="s">
        <v>321</v>
      </c>
      <c r="C554" s="74">
        <v>222</v>
      </c>
      <c r="D554" s="74">
        <v>112</v>
      </c>
      <c r="E554" s="35"/>
      <c r="F554" s="287" t="s">
        <v>4</v>
      </c>
      <c r="G554" s="242"/>
      <c r="H554" s="242"/>
      <c r="I554" s="359">
        <f t="shared" si="160"/>
        <v>0</v>
      </c>
      <c r="J554" s="251" t="s">
        <v>4</v>
      </c>
    </row>
    <row r="555" spans="2:10" ht="15" customHeight="1">
      <c r="B555" s="78" t="s">
        <v>322</v>
      </c>
      <c r="C555" s="74">
        <v>226</v>
      </c>
      <c r="D555" s="74">
        <v>112</v>
      </c>
      <c r="E555" s="35"/>
      <c r="F555" s="287" t="s">
        <v>4</v>
      </c>
      <c r="G555" s="242"/>
      <c r="H555" s="242"/>
      <c r="I555" s="359">
        <f t="shared" si="160"/>
        <v>0</v>
      </c>
      <c r="J555" s="251" t="s">
        <v>4</v>
      </c>
    </row>
    <row r="556" spans="2:10" ht="15" customHeight="1">
      <c r="B556" s="72" t="s">
        <v>324</v>
      </c>
      <c r="C556" s="74">
        <v>213</v>
      </c>
      <c r="D556" s="74">
        <v>119</v>
      </c>
      <c r="E556" s="358"/>
      <c r="F556" s="357"/>
      <c r="G556" s="242"/>
      <c r="H556" s="242"/>
      <c r="I556" s="359">
        <f t="shared" si="160"/>
        <v>0</v>
      </c>
      <c r="J556" s="251"/>
    </row>
    <row r="557" spans="2:10" ht="15" customHeight="1">
      <c r="B557" s="107" t="s">
        <v>325</v>
      </c>
      <c r="C557" s="77">
        <v>220</v>
      </c>
      <c r="D557" s="77"/>
      <c r="E557" s="35"/>
      <c r="F557" s="287" t="s">
        <v>4</v>
      </c>
      <c r="G557" s="241">
        <f>SUM(G558:G563)</f>
        <v>75000</v>
      </c>
      <c r="H557" s="241">
        <f>SUM(H558:H563)</f>
        <v>75000</v>
      </c>
      <c r="I557" s="241">
        <f>SUM(I558:I563)</f>
        <v>75000</v>
      </c>
      <c r="J557" s="250" t="s">
        <v>4</v>
      </c>
    </row>
    <row r="558" spans="2:10" ht="15" customHeight="1">
      <c r="B558" s="78" t="s">
        <v>326</v>
      </c>
      <c r="C558" s="74">
        <v>221</v>
      </c>
      <c r="D558" s="74">
        <v>244</v>
      </c>
      <c r="E558" s="35"/>
      <c r="F558" s="287" t="s">
        <v>4</v>
      </c>
      <c r="G558" s="242"/>
      <c r="H558" s="242"/>
      <c r="I558" s="242">
        <f>H558</f>
        <v>0</v>
      </c>
      <c r="J558" s="251" t="s">
        <v>4</v>
      </c>
    </row>
    <row r="559" spans="2:10" ht="15" customHeight="1">
      <c r="B559" s="78" t="s">
        <v>327</v>
      </c>
      <c r="C559" s="74">
        <v>222</v>
      </c>
      <c r="D559" s="74">
        <v>244</v>
      </c>
      <c r="E559" s="35"/>
      <c r="F559" s="287" t="s">
        <v>4</v>
      </c>
      <c r="G559" s="242">
        <v>10000</v>
      </c>
      <c r="H559" s="242">
        <v>10000</v>
      </c>
      <c r="I559" s="242">
        <f t="shared" ref="I559:I563" si="161">H559</f>
        <v>10000</v>
      </c>
      <c r="J559" s="251" t="s">
        <v>4</v>
      </c>
    </row>
    <row r="560" spans="2:10" ht="15" customHeight="1">
      <c r="B560" s="78" t="s">
        <v>328</v>
      </c>
      <c r="C560" s="74">
        <v>223</v>
      </c>
      <c r="D560" s="74">
        <v>244</v>
      </c>
      <c r="E560" s="35"/>
      <c r="F560" s="287" t="s">
        <v>4</v>
      </c>
      <c r="G560" s="242"/>
      <c r="H560" s="242"/>
      <c r="I560" s="242">
        <f t="shared" si="161"/>
        <v>0</v>
      </c>
      <c r="J560" s="251" t="s">
        <v>4</v>
      </c>
    </row>
    <row r="561" spans="2:10" ht="15" customHeight="1">
      <c r="B561" s="108" t="s">
        <v>329</v>
      </c>
      <c r="C561" s="88">
        <v>225</v>
      </c>
      <c r="D561" s="88">
        <v>243</v>
      </c>
      <c r="E561" s="35"/>
      <c r="F561" s="287" t="s">
        <v>4</v>
      </c>
      <c r="G561" s="242"/>
      <c r="H561" s="242"/>
      <c r="I561" s="242">
        <f t="shared" si="161"/>
        <v>0</v>
      </c>
      <c r="J561" s="251" t="s">
        <v>4</v>
      </c>
    </row>
    <row r="562" spans="2:10" ht="15" customHeight="1">
      <c r="B562" s="78" t="s">
        <v>329</v>
      </c>
      <c r="C562" s="74">
        <v>225</v>
      </c>
      <c r="D562" s="74">
        <v>244</v>
      </c>
      <c r="E562" s="35"/>
      <c r="F562" s="287" t="s">
        <v>4</v>
      </c>
      <c r="G562" s="242">
        <v>20000</v>
      </c>
      <c r="H562" s="242">
        <v>20000</v>
      </c>
      <c r="I562" s="242">
        <f t="shared" si="161"/>
        <v>20000</v>
      </c>
      <c r="J562" s="251" t="s">
        <v>4</v>
      </c>
    </row>
    <row r="563" spans="2:10" ht="15" customHeight="1">
      <c r="B563" s="78" t="s">
        <v>330</v>
      </c>
      <c r="C563" s="74">
        <v>226</v>
      </c>
      <c r="D563" s="74">
        <v>244</v>
      </c>
      <c r="E563" s="35"/>
      <c r="F563" s="287" t="s">
        <v>4</v>
      </c>
      <c r="G563" s="242">
        <v>45000</v>
      </c>
      <c r="H563" s="242">
        <v>45000</v>
      </c>
      <c r="I563" s="242">
        <f t="shared" si="161"/>
        <v>45000</v>
      </c>
      <c r="J563" s="251" t="s">
        <v>4</v>
      </c>
    </row>
    <row r="564" spans="2:10" ht="15" customHeight="1">
      <c r="B564" s="107" t="s">
        <v>331</v>
      </c>
      <c r="C564" s="77">
        <v>290</v>
      </c>
      <c r="D564" s="77"/>
      <c r="E564" s="35"/>
      <c r="F564" s="287" t="s">
        <v>4</v>
      </c>
      <c r="G564" s="241">
        <f>SUM(G565:G569)</f>
        <v>0</v>
      </c>
      <c r="H564" s="241">
        <f>SUM(H565:H569)</f>
        <v>0</v>
      </c>
      <c r="I564" s="241">
        <f t="shared" ref="I564" si="162">I565</f>
        <v>0</v>
      </c>
      <c r="J564" s="250" t="s">
        <v>4</v>
      </c>
    </row>
    <row r="565" spans="2:10" ht="15" customHeight="1">
      <c r="B565" s="78" t="s">
        <v>344</v>
      </c>
      <c r="C565" s="74">
        <v>291</v>
      </c>
      <c r="D565" s="74">
        <v>852</v>
      </c>
      <c r="E565" s="35"/>
      <c r="F565" s="287" t="s">
        <v>4</v>
      </c>
      <c r="G565" s="242"/>
      <c r="H565" s="242"/>
      <c r="I565" s="242">
        <f>H565</f>
        <v>0</v>
      </c>
      <c r="J565" s="251" t="s">
        <v>4</v>
      </c>
    </row>
    <row r="566" spans="2:10" ht="15" customHeight="1">
      <c r="B566" s="72" t="s">
        <v>359</v>
      </c>
      <c r="C566" s="74">
        <v>292</v>
      </c>
      <c r="D566" s="74">
        <v>853</v>
      </c>
      <c r="E566" s="40"/>
      <c r="F566" s="287" t="s">
        <v>4</v>
      </c>
      <c r="G566" s="242"/>
      <c r="H566" s="242"/>
      <c r="I566" s="242">
        <f t="shared" ref="I566:I569" si="163">H566</f>
        <v>0</v>
      </c>
      <c r="J566" s="251" t="s">
        <v>4</v>
      </c>
    </row>
    <row r="567" spans="2:10" ht="15" customHeight="1">
      <c r="B567" s="318" t="s">
        <v>425</v>
      </c>
      <c r="C567" s="74">
        <v>293</v>
      </c>
      <c r="D567" s="74">
        <v>853</v>
      </c>
      <c r="E567" s="271"/>
      <c r="F567" s="287" t="s">
        <v>4</v>
      </c>
      <c r="G567" s="242"/>
      <c r="H567" s="242"/>
      <c r="I567" s="242">
        <f t="shared" si="163"/>
        <v>0</v>
      </c>
      <c r="J567" s="251"/>
    </row>
    <row r="568" spans="2:10" ht="15" customHeight="1">
      <c r="B568" s="72" t="s">
        <v>360</v>
      </c>
      <c r="C568" s="74">
        <v>295</v>
      </c>
      <c r="D568" s="74">
        <v>853</v>
      </c>
      <c r="E568" s="40"/>
      <c r="F568" s="287" t="s">
        <v>4</v>
      </c>
      <c r="G568" s="242"/>
      <c r="H568" s="242"/>
      <c r="I568" s="242">
        <f t="shared" si="163"/>
        <v>0</v>
      </c>
      <c r="J568" s="251" t="s">
        <v>4</v>
      </c>
    </row>
    <row r="569" spans="2:10" ht="15" customHeight="1">
      <c r="B569" s="72" t="s">
        <v>362</v>
      </c>
      <c r="C569" s="74">
        <v>297</v>
      </c>
      <c r="D569" s="74">
        <v>853</v>
      </c>
      <c r="E569" s="40"/>
      <c r="F569" s="287" t="s">
        <v>4</v>
      </c>
      <c r="G569" s="242"/>
      <c r="H569" s="242"/>
      <c r="I569" s="242">
        <f t="shared" si="163"/>
        <v>0</v>
      </c>
      <c r="J569" s="251" t="s">
        <v>4</v>
      </c>
    </row>
    <row r="570" spans="2:10" ht="15" customHeight="1">
      <c r="B570" s="107" t="s">
        <v>335</v>
      </c>
      <c r="C570" s="77">
        <v>300</v>
      </c>
      <c r="D570" s="77"/>
      <c r="E570" s="35"/>
      <c r="F570" s="287" t="s">
        <v>4</v>
      </c>
      <c r="G570" s="241">
        <f>SUM(G571:G577)</f>
        <v>0</v>
      </c>
      <c r="H570" s="241">
        <f>SUM(H571:H577)</f>
        <v>0</v>
      </c>
      <c r="I570" s="241">
        <f t="shared" ref="I570" si="164">SUM(I571:I576)</f>
        <v>0</v>
      </c>
      <c r="J570" s="250" t="s">
        <v>4</v>
      </c>
    </row>
    <row r="571" spans="2:10" ht="15" customHeight="1">
      <c r="B571" s="78" t="s">
        <v>356</v>
      </c>
      <c r="C571" s="74">
        <v>310</v>
      </c>
      <c r="D571" s="74">
        <v>244</v>
      </c>
      <c r="E571" s="35"/>
      <c r="F571" s="287" t="s">
        <v>4</v>
      </c>
      <c r="G571" s="242"/>
      <c r="H571" s="242"/>
      <c r="I571" s="242">
        <f>H571</f>
        <v>0</v>
      </c>
      <c r="J571" s="251" t="s">
        <v>4</v>
      </c>
    </row>
    <row r="572" spans="2:10" ht="15" customHeight="1">
      <c r="B572" s="78" t="s">
        <v>363</v>
      </c>
      <c r="C572" s="74">
        <v>341</v>
      </c>
      <c r="D572" s="74">
        <v>244</v>
      </c>
      <c r="E572" s="35"/>
      <c r="F572" s="287" t="s">
        <v>4</v>
      </c>
      <c r="G572" s="242"/>
      <c r="H572" s="242"/>
      <c r="I572" s="242">
        <f t="shared" ref="I572:I577" si="165">H572</f>
        <v>0</v>
      </c>
      <c r="J572" s="251" t="s">
        <v>4</v>
      </c>
    </row>
    <row r="573" spans="2:10" ht="15" customHeight="1">
      <c r="B573" s="78" t="s">
        <v>365</v>
      </c>
      <c r="C573" s="74">
        <v>343</v>
      </c>
      <c r="D573" s="74">
        <v>244</v>
      </c>
      <c r="E573" s="35"/>
      <c r="F573" s="287" t="s">
        <v>4</v>
      </c>
      <c r="G573" s="242"/>
      <c r="H573" s="242"/>
      <c r="I573" s="242">
        <f t="shared" si="165"/>
        <v>0</v>
      </c>
      <c r="J573" s="251" t="s">
        <v>4</v>
      </c>
    </row>
    <row r="574" spans="2:10" ht="15" customHeight="1">
      <c r="B574" s="78" t="s">
        <v>366</v>
      </c>
      <c r="C574" s="74">
        <v>344</v>
      </c>
      <c r="D574" s="74">
        <v>244</v>
      </c>
      <c r="E574" s="35"/>
      <c r="F574" s="287" t="s">
        <v>4</v>
      </c>
      <c r="G574" s="242"/>
      <c r="H574" s="242"/>
      <c r="I574" s="242">
        <f t="shared" si="165"/>
        <v>0</v>
      </c>
      <c r="J574" s="251" t="s">
        <v>4</v>
      </c>
    </row>
    <row r="575" spans="2:10" ht="15" customHeight="1">
      <c r="B575" s="78" t="s">
        <v>367</v>
      </c>
      <c r="C575" s="74">
        <v>345</v>
      </c>
      <c r="D575" s="74">
        <v>244</v>
      </c>
      <c r="E575" s="35"/>
      <c r="F575" s="287" t="s">
        <v>4</v>
      </c>
      <c r="G575" s="242"/>
      <c r="H575" s="242"/>
      <c r="I575" s="242">
        <f t="shared" si="165"/>
        <v>0</v>
      </c>
      <c r="J575" s="251" t="s">
        <v>4</v>
      </c>
    </row>
    <row r="576" spans="2:10" ht="15" customHeight="1">
      <c r="B576" s="78" t="s">
        <v>368</v>
      </c>
      <c r="C576" s="74">
        <v>346</v>
      </c>
      <c r="D576" s="74">
        <v>244</v>
      </c>
      <c r="E576" s="35"/>
      <c r="F576" s="287" t="s">
        <v>4</v>
      </c>
      <c r="G576" s="242"/>
      <c r="H576" s="242"/>
      <c r="I576" s="242">
        <f t="shared" si="165"/>
        <v>0</v>
      </c>
      <c r="J576" s="251" t="s">
        <v>4</v>
      </c>
    </row>
    <row r="577" spans="2:10" ht="15" customHeight="1">
      <c r="B577" s="78" t="s">
        <v>349</v>
      </c>
      <c r="C577" s="74">
        <v>349</v>
      </c>
      <c r="D577" s="74">
        <v>244</v>
      </c>
      <c r="E577" s="40"/>
      <c r="F577" s="287" t="s">
        <v>4</v>
      </c>
      <c r="G577" s="242"/>
      <c r="H577" s="242"/>
      <c r="I577" s="242">
        <f t="shared" si="165"/>
        <v>0</v>
      </c>
      <c r="J577" s="251" t="s">
        <v>4</v>
      </c>
    </row>
    <row r="578" spans="2:10" ht="15" customHeight="1">
      <c r="B578" s="66" t="s">
        <v>484</v>
      </c>
      <c r="C578" s="67"/>
      <c r="D578" s="68"/>
      <c r="E578" s="93"/>
      <c r="F578" s="93"/>
      <c r="G578" s="243"/>
      <c r="H578" s="243"/>
      <c r="I578" s="243"/>
      <c r="J578" s="244"/>
    </row>
    <row r="579" spans="2:10" ht="15" customHeight="1">
      <c r="B579" s="405" t="s">
        <v>521</v>
      </c>
      <c r="C579" s="406"/>
      <c r="D579" s="265"/>
      <c r="E579" s="262"/>
      <c r="F579" s="273"/>
      <c r="G579" s="245"/>
      <c r="H579" s="245"/>
      <c r="I579" s="245"/>
      <c r="J579" s="246"/>
    </row>
    <row r="580" spans="2:10" ht="15" customHeight="1">
      <c r="B580" s="106" t="s">
        <v>316</v>
      </c>
      <c r="C580" s="71"/>
      <c r="D580" s="71"/>
      <c r="E580" s="267"/>
      <c r="F580" s="287" t="s">
        <v>4</v>
      </c>
      <c r="G580" s="241">
        <f>SUM(G581:G590)</f>
        <v>0</v>
      </c>
      <c r="H580" s="241">
        <f>SUM(H581:H590)</f>
        <v>0</v>
      </c>
      <c r="I580" s="241">
        <f t="shared" ref="I580" si="166">SUM(I581:I590)</f>
        <v>0</v>
      </c>
      <c r="J580" s="250" t="s">
        <v>4</v>
      </c>
    </row>
    <row r="581" spans="2:10" ht="15" customHeight="1">
      <c r="B581" s="78" t="s">
        <v>318</v>
      </c>
      <c r="C581" s="74">
        <v>211</v>
      </c>
      <c r="D581" s="74">
        <v>111</v>
      </c>
      <c r="E581" s="267"/>
      <c r="F581" s="287" t="s">
        <v>4</v>
      </c>
      <c r="G581" s="242"/>
      <c r="H581" s="242"/>
      <c r="I581" s="242"/>
      <c r="J581" s="251" t="s">
        <v>4</v>
      </c>
    </row>
    <row r="582" spans="2:10" ht="15" customHeight="1">
      <c r="B582" s="78" t="s">
        <v>321</v>
      </c>
      <c r="C582" s="74">
        <v>222</v>
      </c>
      <c r="D582" s="74">
        <v>112</v>
      </c>
      <c r="E582" s="267"/>
      <c r="F582" s="287" t="s">
        <v>4</v>
      </c>
      <c r="G582" s="242"/>
      <c r="H582" s="242"/>
      <c r="I582" s="242"/>
      <c r="J582" s="251" t="s">
        <v>4</v>
      </c>
    </row>
    <row r="583" spans="2:10" ht="15" customHeight="1">
      <c r="B583" s="78" t="s">
        <v>322</v>
      </c>
      <c r="C583" s="74">
        <v>226</v>
      </c>
      <c r="D583" s="74">
        <v>112</v>
      </c>
      <c r="E583" s="267"/>
      <c r="F583" s="287" t="s">
        <v>4</v>
      </c>
      <c r="G583" s="242"/>
      <c r="H583" s="242"/>
      <c r="I583" s="242"/>
      <c r="J583" s="251" t="s">
        <v>4</v>
      </c>
    </row>
    <row r="584" spans="2:10" ht="15" customHeight="1">
      <c r="B584" s="78" t="s">
        <v>324</v>
      </c>
      <c r="C584" s="74">
        <v>213</v>
      </c>
      <c r="D584" s="74">
        <v>119</v>
      </c>
      <c r="E584" s="267"/>
      <c r="F584" s="287" t="s">
        <v>4</v>
      </c>
      <c r="G584" s="242"/>
      <c r="H584" s="242"/>
      <c r="I584" s="242"/>
      <c r="J584" s="251" t="s">
        <v>4</v>
      </c>
    </row>
    <row r="585" spans="2:10" ht="15" customHeight="1">
      <c r="B585" s="78" t="s">
        <v>326</v>
      </c>
      <c r="C585" s="74">
        <v>221</v>
      </c>
      <c r="D585" s="74">
        <v>244</v>
      </c>
      <c r="E585" s="267"/>
      <c r="F585" s="287" t="s">
        <v>4</v>
      </c>
      <c r="G585" s="242"/>
      <c r="H585" s="242"/>
      <c r="I585" s="242"/>
      <c r="J585" s="251" t="s">
        <v>4</v>
      </c>
    </row>
    <row r="586" spans="2:10" ht="15" customHeight="1">
      <c r="B586" s="78" t="s">
        <v>329</v>
      </c>
      <c r="C586" s="74">
        <v>225</v>
      </c>
      <c r="D586" s="74">
        <v>244</v>
      </c>
      <c r="E586" s="267"/>
      <c r="F586" s="287" t="s">
        <v>4</v>
      </c>
      <c r="G586" s="242"/>
      <c r="H586" s="242"/>
      <c r="I586" s="242"/>
      <c r="J586" s="251" t="s">
        <v>4</v>
      </c>
    </row>
    <row r="587" spans="2:10" ht="15" customHeight="1">
      <c r="B587" s="78" t="s">
        <v>330</v>
      </c>
      <c r="C587" s="74">
        <v>226</v>
      </c>
      <c r="D587" s="74">
        <v>244</v>
      </c>
      <c r="E587" s="267"/>
      <c r="F587" s="287" t="s">
        <v>4</v>
      </c>
      <c r="G587" s="242"/>
      <c r="H587" s="242"/>
      <c r="I587" s="242"/>
      <c r="J587" s="251" t="s">
        <v>4</v>
      </c>
    </row>
    <row r="588" spans="2:10" ht="15" customHeight="1">
      <c r="B588" s="78" t="s">
        <v>356</v>
      </c>
      <c r="C588" s="74">
        <v>310</v>
      </c>
      <c r="D588" s="74">
        <v>244</v>
      </c>
      <c r="E588" s="267"/>
      <c r="F588" s="287" t="s">
        <v>4</v>
      </c>
      <c r="G588" s="242"/>
      <c r="H588" s="242"/>
      <c r="I588" s="242"/>
      <c r="J588" s="251" t="s">
        <v>4</v>
      </c>
    </row>
    <row r="589" spans="2:10" ht="15" customHeight="1">
      <c r="B589" s="78" t="s">
        <v>368</v>
      </c>
      <c r="C589" s="74">
        <v>346</v>
      </c>
      <c r="D589" s="74">
        <v>244</v>
      </c>
      <c r="E589" s="266"/>
      <c r="F589" s="287" t="s">
        <v>4</v>
      </c>
      <c r="G589" s="242"/>
      <c r="H589" s="242"/>
      <c r="I589" s="242"/>
      <c r="J589" s="251" t="s">
        <v>4</v>
      </c>
    </row>
    <row r="590" spans="2:10" ht="15" customHeight="1">
      <c r="B590" s="78" t="s">
        <v>349</v>
      </c>
      <c r="C590" s="74">
        <v>349</v>
      </c>
      <c r="D590" s="74">
        <v>244</v>
      </c>
      <c r="E590" s="263"/>
      <c r="F590" s="287" t="s">
        <v>4</v>
      </c>
      <c r="G590" s="242"/>
      <c r="H590" s="242"/>
      <c r="I590" s="242"/>
      <c r="J590" s="251" t="s">
        <v>4</v>
      </c>
    </row>
  </sheetData>
  <mergeCells count="812">
    <mergeCell ref="B283:C283"/>
    <mergeCell ref="A281:A282"/>
    <mergeCell ref="G281:J281"/>
    <mergeCell ref="A113:C113"/>
    <mergeCell ref="D113:D115"/>
    <mergeCell ref="A114:C114"/>
    <mergeCell ref="E114:E115"/>
    <mergeCell ref="F114:F115"/>
    <mergeCell ref="G114:G115"/>
    <mergeCell ref="H114:H115"/>
    <mergeCell ref="I114:I115"/>
    <mergeCell ref="J114:J115"/>
    <mergeCell ref="A115:C115"/>
    <mergeCell ref="D188:D190"/>
    <mergeCell ref="A189:C189"/>
    <mergeCell ref="E189:E190"/>
    <mergeCell ref="F189:F190"/>
    <mergeCell ref="G189:G190"/>
    <mergeCell ref="H189:H190"/>
    <mergeCell ref="I189:I190"/>
    <mergeCell ref="J189:J190"/>
    <mergeCell ref="A190:C190"/>
    <mergeCell ref="A260:C260"/>
    <mergeCell ref="A265:C265"/>
    <mergeCell ref="A275:C275"/>
    <mergeCell ref="A276:C276"/>
    <mergeCell ref="A277:C277"/>
    <mergeCell ref="A266:C266"/>
    <mergeCell ref="A267:C267"/>
    <mergeCell ref="A268:C268"/>
    <mergeCell ref="A269:C269"/>
    <mergeCell ref="A270:C270"/>
    <mergeCell ref="A271:C271"/>
    <mergeCell ref="A272:C272"/>
    <mergeCell ref="A273:C273"/>
    <mergeCell ref="A274:C274"/>
    <mergeCell ref="A264:C264"/>
    <mergeCell ref="A262:C262"/>
    <mergeCell ref="A263:C263"/>
    <mergeCell ref="A251:C251"/>
    <mergeCell ref="A252:C252"/>
    <mergeCell ref="A253:C253"/>
    <mergeCell ref="A254:C254"/>
    <mergeCell ref="A255:C255"/>
    <mergeCell ref="A256:C256"/>
    <mergeCell ref="A257:C257"/>
    <mergeCell ref="A258:C258"/>
    <mergeCell ref="A259:C259"/>
    <mergeCell ref="A242:C242"/>
    <mergeCell ref="A243:C243"/>
    <mergeCell ref="A244:C244"/>
    <mergeCell ref="A245:C245"/>
    <mergeCell ref="A246:C246"/>
    <mergeCell ref="A247:C247"/>
    <mergeCell ref="A248:C248"/>
    <mergeCell ref="A249:C249"/>
    <mergeCell ref="A250:C250"/>
    <mergeCell ref="A233:C233"/>
    <mergeCell ref="A234:C234"/>
    <mergeCell ref="A235:C235"/>
    <mergeCell ref="A236:C236"/>
    <mergeCell ref="A237:C237"/>
    <mergeCell ref="A238:C238"/>
    <mergeCell ref="A239:C239"/>
    <mergeCell ref="A240:C240"/>
    <mergeCell ref="A241:C241"/>
    <mergeCell ref="A224:C224"/>
    <mergeCell ref="A225:C225"/>
    <mergeCell ref="A226:C226"/>
    <mergeCell ref="A227:C227"/>
    <mergeCell ref="A228:C228"/>
    <mergeCell ref="A229:C229"/>
    <mergeCell ref="A230:C230"/>
    <mergeCell ref="A231:C231"/>
    <mergeCell ref="A232:C232"/>
    <mergeCell ref="A215:C215"/>
    <mergeCell ref="A216:C216"/>
    <mergeCell ref="A217:C217"/>
    <mergeCell ref="A218:C218"/>
    <mergeCell ref="A219:C219"/>
    <mergeCell ref="A220:C220"/>
    <mergeCell ref="A221:C221"/>
    <mergeCell ref="A222:C222"/>
    <mergeCell ref="A223:C223"/>
    <mergeCell ref="A206:C206"/>
    <mergeCell ref="A207:C207"/>
    <mergeCell ref="A208:C208"/>
    <mergeCell ref="A209:C209"/>
    <mergeCell ref="A210:C210"/>
    <mergeCell ref="A211:C211"/>
    <mergeCell ref="A212:C212"/>
    <mergeCell ref="A213:C213"/>
    <mergeCell ref="A214:C214"/>
    <mergeCell ref="A197:C197"/>
    <mergeCell ref="A198:C198"/>
    <mergeCell ref="A199:C199"/>
    <mergeCell ref="A200:C200"/>
    <mergeCell ref="A201:C201"/>
    <mergeCell ref="A202:C202"/>
    <mergeCell ref="A203:C203"/>
    <mergeCell ref="A204:C204"/>
    <mergeCell ref="A205:C205"/>
    <mergeCell ref="A183:C183"/>
    <mergeCell ref="A184:C184"/>
    <mergeCell ref="A186:C186"/>
    <mergeCell ref="A191:C191"/>
    <mergeCell ref="A192:C192"/>
    <mergeCell ref="A193:C193"/>
    <mergeCell ref="A194:C194"/>
    <mergeCell ref="A195:C195"/>
    <mergeCell ref="A196:C196"/>
    <mergeCell ref="A188:C188"/>
    <mergeCell ref="A150:C150"/>
    <mergeCell ref="A151:C151"/>
    <mergeCell ref="A176:C176"/>
    <mergeCell ref="A177:C177"/>
    <mergeCell ref="A178:C178"/>
    <mergeCell ref="A179:C179"/>
    <mergeCell ref="A180:C180"/>
    <mergeCell ref="A181:C181"/>
    <mergeCell ref="A182:C182"/>
    <mergeCell ref="A164:C164"/>
    <mergeCell ref="A165:C165"/>
    <mergeCell ref="A166:C166"/>
    <mergeCell ref="A167:C167"/>
    <mergeCell ref="A168:C168"/>
    <mergeCell ref="A169:C169"/>
    <mergeCell ref="A170:C170"/>
    <mergeCell ref="A171:C171"/>
    <mergeCell ref="A141:C141"/>
    <mergeCell ref="A142:C142"/>
    <mergeCell ref="A143:C143"/>
    <mergeCell ref="A144:C144"/>
    <mergeCell ref="A145:C145"/>
    <mergeCell ref="A146:C146"/>
    <mergeCell ref="A147:C147"/>
    <mergeCell ref="A148:C148"/>
    <mergeCell ref="A149:C149"/>
    <mergeCell ref="A125:C125"/>
    <mergeCell ref="A126:C126"/>
    <mergeCell ref="A127:C127"/>
    <mergeCell ref="A128:C128"/>
    <mergeCell ref="A129:C129"/>
    <mergeCell ref="A130:C130"/>
    <mergeCell ref="A131:C131"/>
    <mergeCell ref="A132:C132"/>
    <mergeCell ref="A133:C133"/>
    <mergeCell ref="A116:C116"/>
    <mergeCell ref="A117:C117"/>
    <mergeCell ref="A118:C118"/>
    <mergeCell ref="A119:C119"/>
    <mergeCell ref="A120:C120"/>
    <mergeCell ref="A121:C121"/>
    <mergeCell ref="A122:C122"/>
    <mergeCell ref="A123:C123"/>
    <mergeCell ref="A124:C124"/>
    <mergeCell ref="A103:C103"/>
    <mergeCell ref="A104:C104"/>
    <mergeCell ref="A105:C105"/>
    <mergeCell ref="A106:C106"/>
    <mergeCell ref="A107:C107"/>
    <mergeCell ref="A108:C108"/>
    <mergeCell ref="A109:C109"/>
    <mergeCell ref="A110:C110"/>
    <mergeCell ref="A111:C111"/>
    <mergeCell ref="A73:C73"/>
    <mergeCell ref="A74:C74"/>
    <mergeCell ref="A75:C75"/>
    <mergeCell ref="A76:C76"/>
    <mergeCell ref="A77:C77"/>
    <mergeCell ref="A78:C78"/>
    <mergeCell ref="A79:C79"/>
    <mergeCell ref="A80:C80"/>
    <mergeCell ref="A81:C81"/>
    <mergeCell ref="A49:C49"/>
    <mergeCell ref="A50:C50"/>
    <mergeCell ref="A51:C51"/>
    <mergeCell ref="A52:C52"/>
    <mergeCell ref="A53:C53"/>
    <mergeCell ref="A54:C54"/>
    <mergeCell ref="A55:C55"/>
    <mergeCell ref="A56:C56"/>
    <mergeCell ref="A57:C57"/>
    <mergeCell ref="B433:C433"/>
    <mergeCell ref="B437:C437"/>
    <mergeCell ref="D347:E347"/>
    <mergeCell ref="D348:E348"/>
    <mergeCell ref="B488:C488"/>
    <mergeCell ref="B492:C492"/>
    <mergeCell ref="A23: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B442:C442"/>
    <mergeCell ref="G81:G82"/>
    <mergeCell ref="H81:H82"/>
    <mergeCell ref="G96:G97"/>
    <mergeCell ref="H96:H97"/>
    <mergeCell ref="F96:F97"/>
    <mergeCell ref="G86:G87"/>
    <mergeCell ref="H86:H87"/>
    <mergeCell ref="G100:G101"/>
    <mergeCell ref="H100:H101"/>
    <mergeCell ref="G49:G50"/>
    <mergeCell ref="H49:H50"/>
    <mergeCell ref="I49:I50"/>
    <mergeCell ref="J49:J50"/>
    <mergeCell ref="D49:D50"/>
    <mergeCell ref="E52:E53"/>
    <mergeCell ref="F52:F53"/>
    <mergeCell ref="G52:G53"/>
    <mergeCell ref="H52:H53"/>
    <mergeCell ref="I52:I53"/>
    <mergeCell ref="J52:J53"/>
    <mergeCell ref="E49:E50"/>
    <mergeCell ref="F49:F50"/>
    <mergeCell ref="A46:C46"/>
    <mergeCell ref="A47:C47"/>
    <mergeCell ref="A48:C48"/>
    <mergeCell ref="D39:D40"/>
    <mergeCell ref="G31:G32"/>
    <mergeCell ref="H31:H32"/>
    <mergeCell ref="I31:I32"/>
    <mergeCell ref="D34:D35"/>
    <mergeCell ref="E34:E35"/>
    <mergeCell ref="F34:F35"/>
    <mergeCell ref="G34:G35"/>
    <mergeCell ref="H34:H35"/>
    <mergeCell ref="I34:I35"/>
    <mergeCell ref="A43:C43"/>
    <mergeCell ref="A44:C44"/>
    <mergeCell ref="A45:C45"/>
    <mergeCell ref="A41:C41"/>
    <mergeCell ref="A42:C42"/>
    <mergeCell ref="D116:D117"/>
    <mergeCell ref="E116:E117"/>
    <mergeCell ref="F116:F117"/>
    <mergeCell ref="F31:F32"/>
    <mergeCell ref="D148:D149"/>
    <mergeCell ref="D144:D145"/>
    <mergeCell ref="D42:D43"/>
    <mergeCell ref="E42:E43"/>
    <mergeCell ref="F42:F43"/>
    <mergeCell ref="D86:D87"/>
    <mergeCell ref="E86:E87"/>
    <mergeCell ref="F86:F87"/>
    <mergeCell ref="F100:F101"/>
    <mergeCell ref="D127:D128"/>
    <mergeCell ref="D122:D123"/>
    <mergeCell ref="E63:E64"/>
    <mergeCell ref="F63:F64"/>
    <mergeCell ref="E73:E74"/>
    <mergeCell ref="F73:F74"/>
    <mergeCell ref="D99:D102"/>
    <mergeCell ref="I29:I30"/>
    <mergeCell ref="J29:J30"/>
    <mergeCell ref="J31:J32"/>
    <mergeCell ref="J34:J35"/>
    <mergeCell ref="D46:D47"/>
    <mergeCell ref="E46:E47"/>
    <mergeCell ref="F46:F47"/>
    <mergeCell ref="G46:G47"/>
    <mergeCell ref="H46:H47"/>
    <mergeCell ref="I46:I47"/>
    <mergeCell ref="J46:J47"/>
    <mergeCell ref="J39:J40"/>
    <mergeCell ref="E39:E40"/>
    <mergeCell ref="F39:F40"/>
    <mergeCell ref="G39:G40"/>
    <mergeCell ref="H39:H40"/>
    <mergeCell ref="I39:I40"/>
    <mergeCell ref="D29:D30"/>
    <mergeCell ref="E29:E30"/>
    <mergeCell ref="F29:F30"/>
    <mergeCell ref="J58:J59"/>
    <mergeCell ref="I56:I57"/>
    <mergeCell ref="J56:J57"/>
    <mergeCell ref="H56:H57"/>
    <mergeCell ref="J63:J64"/>
    <mergeCell ref="D70:D71"/>
    <mergeCell ref="E70:E71"/>
    <mergeCell ref="F70:F71"/>
    <mergeCell ref="G70:G71"/>
    <mergeCell ref="H70:H71"/>
    <mergeCell ref="I70:I71"/>
    <mergeCell ref="J70:J71"/>
    <mergeCell ref="E56:E57"/>
    <mergeCell ref="F56:F57"/>
    <mergeCell ref="G56:G57"/>
    <mergeCell ref="I63:I64"/>
    <mergeCell ref="I58:I59"/>
    <mergeCell ref="G58:G59"/>
    <mergeCell ref="H58:H59"/>
    <mergeCell ref="D58:D59"/>
    <mergeCell ref="E58:E59"/>
    <mergeCell ref="F58:F59"/>
    <mergeCell ref="G63:G64"/>
    <mergeCell ref="H63:H64"/>
    <mergeCell ref="J73:J74"/>
    <mergeCell ref="D75:D76"/>
    <mergeCell ref="E75:E76"/>
    <mergeCell ref="F75:F76"/>
    <mergeCell ref="G75:G76"/>
    <mergeCell ref="H75:H76"/>
    <mergeCell ref="I75:I76"/>
    <mergeCell ref="J75:J76"/>
    <mergeCell ref="G73:G74"/>
    <mergeCell ref="H73:H74"/>
    <mergeCell ref="I73:I74"/>
    <mergeCell ref="I86:I87"/>
    <mergeCell ref="J86:J87"/>
    <mergeCell ref="E81:E82"/>
    <mergeCell ref="F81:F82"/>
    <mergeCell ref="I81:I82"/>
    <mergeCell ref="J96:J97"/>
    <mergeCell ref="D118:D119"/>
    <mergeCell ref="E118:E119"/>
    <mergeCell ref="F118:F119"/>
    <mergeCell ref="G118:G119"/>
    <mergeCell ref="H118:H119"/>
    <mergeCell ref="I118:I119"/>
    <mergeCell ref="J118:J119"/>
    <mergeCell ref="E96:E97"/>
    <mergeCell ref="E104:E105"/>
    <mergeCell ref="F104:F105"/>
    <mergeCell ref="G104:G105"/>
    <mergeCell ref="H104:H105"/>
    <mergeCell ref="I104:I105"/>
    <mergeCell ref="J104:J105"/>
    <mergeCell ref="E100:E101"/>
    <mergeCell ref="J116:J117"/>
    <mergeCell ref="I116:I117"/>
    <mergeCell ref="I96:I97"/>
    <mergeCell ref="I100:I101"/>
    <mergeCell ref="J100:J101"/>
    <mergeCell ref="I127:I128"/>
    <mergeCell ref="J127:J128"/>
    <mergeCell ref="E122:E123"/>
    <mergeCell ref="F122:F123"/>
    <mergeCell ref="G122:G123"/>
    <mergeCell ref="H122:H123"/>
    <mergeCell ref="I122:I123"/>
    <mergeCell ref="E127:E128"/>
    <mergeCell ref="F127:F128"/>
    <mergeCell ref="G127:G128"/>
    <mergeCell ref="H127:H128"/>
    <mergeCell ref="J122:J123"/>
    <mergeCell ref="G116:G117"/>
    <mergeCell ref="H116:H117"/>
    <mergeCell ref="I130:I131"/>
    <mergeCell ref="J137:J138"/>
    <mergeCell ref="J130:J131"/>
    <mergeCell ref="D132:D133"/>
    <mergeCell ref="E132:E133"/>
    <mergeCell ref="F132:F133"/>
    <mergeCell ref="G132:G133"/>
    <mergeCell ref="H132:H133"/>
    <mergeCell ref="I132:I133"/>
    <mergeCell ref="J132:J133"/>
    <mergeCell ref="E130:E131"/>
    <mergeCell ref="D137:D138"/>
    <mergeCell ref="F130:F131"/>
    <mergeCell ref="I144:I145"/>
    <mergeCell ref="J144:J145"/>
    <mergeCell ref="E137:E138"/>
    <mergeCell ref="F137:F138"/>
    <mergeCell ref="G137:G138"/>
    <mergeCell ref="H137:H138"/>
    <mergeCell ref="I137:I138"/>
    <mergeCell ref="E144:E145"/>
    <mergeCell ref="F144:F145"/>
    <mergeCell ref="G144:G145"/>
    <mergeCell ref="H144:H145"/>
    <mergeCell ref="J148:J149"/>
    <mergeCell ref="E150:E151"/>
    <mergeCell ref="F150:F151"/>
    <mergeCell ref="G150:G151"/>
    <mergeCell ref="H150:H151"/>
    <mergeCell ref="I150:I151"/>
    <mergeCell ref="J150:J151"/>
    <mergeCell ref="E148:E149"/>
    <mergeCell ref="G156:G157"/>
    <mergeCell ref="H156:H157"/>
    <mergeCell ref="I156:I157"/>
    <mergeCell ref="I148:I149"/>
    <mergeCell ref="F156:F157"/>
    <mergeCell ref="F148:F149"/>
    <mergeCell ref="H2:J2"/>
    <mergeCell ref="I6:J6"/>
    <mergeCell ref="A294:A295"/>
    <mergeCell ref="D294:D295"/>
    <mergeCell ref="E294:E295"/>
    <mergeCell ref="H294:H295"/>
    <mergeCell ref="I294:I295"/>
    <mergeCell ref="I11:J11"/>
    <mergeCell ref="I12:J12"/>
    <mergeCell ref="I13:J13"/>
    <mergeCell ref="I14:J14"/>
    <mergeCell ref="I15:J15"/>
    <mergeCell ref="C7:G7"/>
    <mergeCell ref="J211:J212"/>
    <mergeCell ref="G211:G212"/>
    <mergeCell ref="H211:H212"/>
    <mergeCell ref="I211:I212"/>
    <mergeCell ref="J175:J176"/>
    <mergeCell ref="I218:I219"/>
    <mergeCell ref="I17:J17"/>
    <mergeCell ref="I18:J18"/>
    <mergeCell ref="J270:J271"/>
    <mergeCell ref="J275:J276"/>
    <mergeCell ref="J249:J250"/>
    <mergeCell ref="J218:J219"/>
    <mergeCell ref="I266:I267"/>
    <mergeCell ref="I222:I223"/>
    <mergeCell ref="J245:J246"/>
    <mergeCell ref="J224:J225"/>
    <mergeCell ref="H175:H176"/>
    <mergeCell ref="J196:J197"/>
    <mergeCell ref="J171:J172"/>
    <mergeCell ref="H192:H193"/>
    <mergeCell ref="I249:I250"/>
    <mergeCell ref="H249:H250"/>
    <mergeCell ref="H253:H254"/>
    <mergeCell ref="I253:I254"/>
    <mergeCell ref="J253:J254"/>
    <mergeCell ref="J266:J267"/>
    <mergeCell ref="I230:I231"/>
    <mergeCell ref="J222:J223"/>
    <mergeCell ref="I224:I225"/>
    <mergeCell ref="J230:J231"/>
    <mergeCell ref="J192:J193"/>
    <mergeCell ref="I196:I197"/>
    <mergeCell ref="I175:I176"/>
    <mergeCell ref="H179:H180"/>
    <mergeCell ref="I179:I180"/>
    <mergeCell ref="C8:G8"/>
    <mergeCell ref="C9:G9"/>
    <mergeCell ref="C10:G10"/>
    <mergeCell ref="C16:G16"/>
    <mergeCell ref="F218:F219"/>
    <mergeCell ref="D211:D212"/>
    <mergeCell ref="E201:E202"/>
    <mergeCell ref="F201:F202"/>
    <mergeCell ref="E175:E176"/>
    <mergeCell ref="E161:E162"/>
    <mergeCell ref="F161:F162"/>
    <mergeCell ref="A58:C58"/>
    <mergeCell ref="A59:C59"/>
    <mergeCell ref="A60:C60"/>
    <mergeCell ref="A61:C61"/>
    <mergeCell ref="A62:C62"/>
    <mergeCell ref="A63:C63"/>
    <mergeCell ref="A64:C64"/>
    <mergeCell ref="A65:C65"/>
    <mergeCell ref="A66:C66"/>
    <mergeCell ref="A67:C67"/>
    <mergeCell ref="A68:C68"/>
    <mergeCell ref="A69:C69"/>
    <mergeCell ref="A70:C70"/>
    <mergeCell ref="H206:H207"/>
    <mergeCell ref="I206:I207"/>
    <mergeCell ref="J206:J207"/>
    <mergeCell ref="E204:E205"/>
    <mergeCell ref="I201:I202"/>
    <mergeCell ref="J201:J202"/>
    <mergeCell ref="D81:D82"/>
    <mergeCell ref="D73:D74"/>
    <mergeCell ref="D63:D64"/>
    <mergeCell ref="D96:D97"/>
    <mergeCell ref="D103:D111"/>
    <mergeCell ref="H204:H205"/>
    <mergeCell ref="I204:I205"/>
    <mergeCell ref="J179:J180"/>
    <mergeCell ref="G201:G202"/>
    <mergeCell ref="H201:H202"/>
    <mergeCell ref="G171:G172"/>
    <mergeCell ref="H171:H172"/>
    <mergeCell ref="E171:E172"/>
    <mergeCell ref="E156:E157"/>
    <mergeCell ref="G192:G193"/>
    <mergeCell ref="I192:I193"/>
    <mergeCell ref="E179:E180"/>
    <mergeCell ref="F179:F180"/>
    <mergeCell ref="C13:G14"/>
    <mergeCell ref="A82:C82"/>
    <mergeCell ref="A83:C83"/>
    <mergeCell ref="A84:C84"/>
    <mergeCell ref="A71:C71"/>
    <mergeCell ref="A72:C72"/>
    <mergeCell ref="F23:F24"/>
    <mergeCell ref="I16:J16"/>
    <mergeCell ref="J204:J205"/>
    <mergeCell ref="D56:D57"/>
    <mergeCell ref="D52:D53"/>
    <mergeCell ref="A85:C85"/>
    <mergeCell ref="A86:C86"/>
    <mergeCell ref="D31:D32"/>
    <mergeCell ref="E31:E32"/>
    <mergeCell ref="G179:G180"/>
    <mergeCell ref="F171:F172"/>
    <mergeCell ref="I171:I172"/>
    <mergeCell ref="F175:F176"/>
    <mergeCell ref="G161:G162"/>
    <mergeCell ref="H161:H162"/>
    <mergeCell ref="I161:I162"/>
    <mergeCell ref="J161:J162"/>
    <mergeCell ref="J156:J157"/>
    <mergeCell ref="A137:C137"/>
    <mergeCell ref="A138:C138"/>
    <mergeCell ref="A139:C139"/>
    <mergeCell ref="A140:C140"/>
    <mergeCell ref="B13:B14"/>
    <mergeCell ref="C18:G18"/>
    <mergeCell ref="D281:D282"/>
    <mergeCell ref="E281:E282"/>
    <mergeCell ref="H230:H231"/>
    <mergeCell ref="G222:G223"/>
    <mergeCell ref="H222:H223"/>
    <mergeCell ref="H270:H271"/>
    <mergeCell ref="E196:E197"/>
    <mergeCell ref="F196:F197"/>
    <mergeCell ref="G196:G197"/>
    <mergeCell ref="H196:H197"/>
    <mergeCell ref="G148:G149"/>
    <mergeCell ref="H148:H149"/>
    <mergeCell ref="G130:G131"/>
    <mergeCell ref="H130:H131"/>
    <mergeCell ref="G29:G30"/>
    <mergeCell ref="H29:H30"/>
    <mergeCell ref="D23:D24"/>
    <mergeCell ref="E23:E24"/>
    <mergeCell ref="A92:C92"/>
    <mergeCell ref="A93:C93"/>
    <mergeCell ref="A94:C94"/>
    <mergeCell ref="A95:C95"/>
    <mergeCell ref="D171:D172"/>
    <mergeCell ref="D174:D177"/>
    <mergeCell ref="D156:D157"/>
    <mergeCell ref="D150:D151"/>
    <mergeCell ref="D161:D162"/>
    <mergeCell ref="D130:D131"/>
    <mergeCell ref="A152:C152"/>
    <mergeCell ref="A153:C153"/>
    <mergeCell ref="A154:C154"/>
    <mergeCell ref="A155:C155"/>
    <mergeCell ref="A156:C156"/>
    <mergeCell ref="A157:C157"/>
    <mergeCell ref="A158:C158"/>
    <mergeCell ref="A159:C159"/>
    <mergeCell ref="A160:C160"/>
    <mergeCell ref="A161:C161"/>
    <mergeCell ref="A162:C162"/>
    <mergeCell ref="A134:C134"/>
    <mergeCell ref="A135:C135"/>
    <mergeCell ref="A136:C136"/>
    <mergeCell ref="D340:E340"/>
    <mergeCell ref="B305:C305"/>
    <mergeCell ref="B321:C321"/>
    <mergeCell ref="B332:G332"/>
    <mergeCell ref="D339:E339"/>
    <mergeCell ref="D338:E338"/>
    <mergeCell ref="D336:E336"/>
    <mergeCell ref="D337:E337"/>
    <mergeCell ref="G285:G286"/>
    <mergeCell ref="D335:E335"/>
    <mergeCell ref="B298:C298"/>
    <mergeCell ref="B297:C297"/>
    <mergeCell ref="B320:C320"/>
    <mergeCell ref="B311:C311"/>
    <mergeCell ref="B319:C319"/>
    <mergeCell ref="D319:D320"/>
    <mergeCell ref="E319:E320"/>
    <mergeCell ref="B325:C325"/>
    <mergeCell ref="B326:C326"/>
    <mergeCell ref="B327:C327"/>
    <mergeCell ref="B323:C323"/>
    <mergeCell ref="H4:I4"/>
    <mergeCell ref="B330:C330"/>
    <mergeCell ref="B281:C282"/>
    <mergeCell ref="G23:J23"/>
    <mergeCell ref="I270:I271"/>
    <mergeCell ref="B318:C318"/>
    <mergeCell ref="B316:C316"/>
    <mergeCell ref="B293:C293"/>
    <mergeCell ref="B296:C296"/>
    <mergeCell ref="B295:C295"/>
    <mergeCell ref="B286:C286"/>
    <mergeCell ref="B324:C324"/>
    <mergeCell ref="B329:C329"/>
    <mergeCell ref="B312:C312"/>
    <mergeCell ref="E218:E219"/>
    <mergeCell ref="E211:E212"/>
    <mergeCell ref="H42:H43"/>
    <mergeCell ref="I42:I43"/>
    <mergeCell ref="J42:J43"/>
    <mergeCell ref="J81:J82"/>
    <mergeCell ref="B328:C328"/>
    <mergeCell ref="F192:F193"/>
    <mergeCell ref="E222:E223"/>
    <mergeCell ref="D222:D223"/>
    <mergeCell ref="I275:I276"/>
    <mergeCell ref="J263:J264"/>
    <mergeCell ref="G245:G246"/>
    <mergeCell ref="H245:H246"/>
    <mergeCell ref="E266:E267"/>
    <mergeCell ref="E249:E250"/>
    <mergeCell ref="G224:G225"/>
    <mergeCell ref="E230:E231"/>
    <mergeCell ref="F230:F231"/>
    <mergeCell ref="E270:E271"/>
    <mergeCell ref="E263:E264"/>
    <mergeCell ref="F263:F264"/>
    <mergeCell ref="G263:G264"/>
    <mergeCell ref="H263:H264"/>
    <mergeCell ref="I263:I264"/>
    <mergeCell ref="I9:J10"/>
    <mergeCell ref="C11:G11"/>
    <mergeCell ref="A112:C112"/>
    <mergeCell ref="A187:C187"/>
    <mergeCell ref="A261:C261"/>
    <mergeCell ref="H224:H225"/>
    <mergeCell ref="E224:E225"/>
    <mergeCell ref="F224:F225"/>
    <mergeCell ref="H235:H236"/>
    <mergeCell ref="I235:I236"/>
    <mergeCell ref="J235:J236"/>
    <mergeCell ref="I245:I246"/>
    <mergeCell ref="A96:C96"/>
    <mergeCell ref="A97:C97"/>
    <mergeCell ref="A98:C98"/>
    <mergeCell ref="A99:C99"/>
    <mergeCell ref="A100:C100"/>
    <mergeCell ref="A101:C101"/>
    <mergeCell ref="A102:C102"/>
    <mergeCell ref="A87:C87"/>
    <mergeCell ref="A88:C88"/>
    <mergeCell ref="A89:C89"/>
    <mergeCell ref="A90:C90"/>
    <mergeCell ref="A91:C91"/>
    <mergeCell ref="F281:F282"/>
    <mergeCell ref="G218:G219"/>
    <mergeCell ref="H218:H219"/>
    <mergeCell ref="E245:E246"/>
    <mergeCell ref="F245:F246"/>
    <mergeCell ref="F222:F223"/>
    <mergeCell ref="G266:G267"/>
    <mergeCell ref="H266:H267"/>
    <mergeCell ref="E235:E236"/>
    <mergeCell ref="F235:F236"/>
    <mergeCell ref="H275:H276"/>
    <mergeCell ref="G230:G231"/>
    <mergeCell ref="E253:E254"/>
    <mergeCell ref="F211:F212"/>
    <mergeCell ref="F204:F205"/>
    <mergeCell ref="E192:E193"/>
    <mergeCell ref="G204:G205"/>
    <mergeCell ref="D252:D260"/>
    <mergeCell ref="D270:D271"/>
    <mergeCell ref="F253:F254"/>
    <mergeCell ref="D204:D205"/>
    <mergeCell ref="D218:D219"/>
    <mergeCell ref="D230:D231"/>
    <mergeCell ref="D206:D207"/>
    <mergeCell ref="E206:E207"/>
    <mergeCell ref="F206:F207"/>
    <mergeCell ref="G206:G207"/>
    <mergeCell ref="D262:D264"/>
    <mergeCell ref="A315:A316"/>
    <mergeCell ref="E315:E316"/>
    <mergeCell ref="A319:A320"/>
    <mergeCell ref="B317:C317"/>
    <mergeCell ref="D178:D186"/>
    <mergeCell ref="B288:C288"/>
    <mergeCell ref="G42:G43"/>
    <mergeCell ref="A172:C172"/>
    <mergeCell ref="A173:C173"/>
    <mergeCell ref="A174:C174"/>
    <mergeCell ref="A175:C175"/>
    <mergeCell ref="D192:D193"/>
    <mergeCell ref="D224:D225"/>
    <mergeCell ref="D201:D202"/>
    <mergeCell ref="A185:C185"/>
    <mergeCell ref="D196:D197"/>
    <mergeCell ref="A163:C163"/>
    <mergeCell ref="G175:G176"/>
    <mergeCell ref="B284:C284"/>
    <mergeCell ref="D266:D267"/>
    <mergeCell ref="D275:D276"/>
    <mergeCell ref="F266:F267"/>
    <mergeCell ref="E275:E276"/>
    <mergeCell ref="D235:D236"/>
    <mergeCell ref="A300:A301"/>
    <mergeCell ref="B285:C285"/>
    <mergeCell ref="B301:C301"/>
    <mergeCell ref="B299:C299"/>
    <mergeCell ref="D300:D301"/>
    <mergeCell ref="E300:E301"/>
    <mergeCell ref="B287:C287"/>
    <mergeCell ref="B289:C289"/>
    <mergeCell ref="B290:C290"/>
    <mergeCell ref="B292:C292"/>
    <mergeCell ref="B291:C291"/>
    <mergeCell ref="D296:D297"/>
    <mergeCell ref="E296:E297"/>
    <mergeCell ref="D289:D290"/>
    <mergeCell ref="E289:E290"/>
    <mergeCell ref="A296:A297"/>
    <mergeCell ref="B300:C300"/>
    <mergeCell ref="A285:A286"/>
    <mergeCell ref="D285:D286"/>
    <mergeCell ref="E285:E286"/>
    <mergeCell ref="B579:C579"/>
    <mergeCell ref="D349:E349"/>
    <mergeCell ref="E354:G354"/>
    <mergeCell ref="E355:G355"/>
    <mergeCell ref="E359:G359"/>
    <mergeCell ref="E360:G360"/>
    <mergeCell ref="C360:D360"/>
    <mergeCell ref="C354:D354"/>
    <mergeCell ref="B344:G344"/>
    <mergeCell ref="C355:D355"/>
    <mergeCell ref="F361:F362"/>
    <mergeCell ref="B496:C496"/>
    <mergeCell ref="C359:D359"/>
    <mergeCell ref="D346:E346"/>
    <mergeCell ref="B542:C542"/>
    <mergeCell ref="B549:C549"/>
    <mergeCell ref="B361:B362"/>
    <mergeCell ref="B463:C463"/>
    <mergeCell ref="B471:C471"/>
    <mergeCell ref="B475:C475"/>
    <mergeCell ref="B479:C479"/>
    <mergeCell ref="B484:C484"/>
    <mergeCell ref="B501:C501"/>
    <mergeCell ref="B429:C429"/>
    <mergeCell ref="B409:C409"/>
    <mergeCell ref="B425:C425"/>
    <mergeCell ref="G235:G236"/>
    <mergeCell ref="D248:D251"/>
    <mergeCell ref="D245:D246"/>
    <mergeCell ref="F275:F276"/>
    <mergeCell ref="F270:F271"/>
    <mergeCell ref="G270:G271"/>
    <mergeCell ref="G249:G250"/>
    <mergeCell ref="G253:G254"/>
    <mergeCell ref="F249:F250"/>
    <mergeCell ref="G275:G276"/>
    <mergeCell ref="C361:C362"/>
    <mergeCell ref="G361:J361"/>
    <mergeCell ref="E361:E362"/>
    <mergeCell ref="D361:D362"/>
    <mergeCell ref="B365:C365"/>
    <mergeCell ref="B294:C294"/>
    <mergeCell ref="B322:C322"/>
    <mergeCell ref="D341:E341"/>
    <mergeCell ref="D342:E342"/>
    <mergeCell ref="D345:E345"/>
    <mergeCell ref="G294:G295"/>
    <mergeCell ref="H285:H286"/>
    <mergeCell ref="J289:J290"/>
    <mergeCell ref="F285:F286"/>
    <mergeCell ref="F300:F301"/>
    <mergeCell ref="F296:F297"/>
    <mergeCell ref="F289:F290"/>
    <mergeCell ref="J319:J320"/>
    <mergeCell ref="J300:J301"/>
    <mergeCell ref="J296:J297"/>
    <mergeCell ref="J294:J295"/>
    <mergeCell ref="I300:I301"/>
    <mergeCell ref="H300:H301"/>
    <mergeCell ref="I319:I320"/>
    <mergeCell ref="H319:H320"/>
    <mergeCell ref="G289:G290"/>
    <mergeCell ref="F294:F295"/>
    <mergeCell ref="G300:G301"/>
    <mergeCell ref="G315:G316"/>
    <mergeCell ref="G319:G320"/>
    <mergeCell ref="I285:I286"/>
    <mergeCell ref="J285:J286"/>
    <mergeCell ref="H296:H297"/>
    <mergeCell ref="I296:I297"/>
    <mergeCell ref="G296:G297"/>
    <mergeCell ref="I289:I290"/>
    <mergeCell ref="H289:H290"/>
    <mergeCell ref="F319:F320"/>
    <mergeCell ref="F315:F316"/>
    <mergeCell ref="B302:C302"/>
    <mergeCell ref="B303:C303"/>
    <mergeCell ref="B304:C304"/>
    <mergeCell ref="B309:C309"/>
    <mergeCell ref="B310:C310"/>
    <mergeCell ref="B307:C307"/>
    <mergeCell ref="B308:C308"/>
    <mergeCell ref="B313:C313"/>
    <mergeCell ref="B306:C306"/>
    <mergeCell ref="B314:C314"/>
    <mergeCell ref="B315:C315"/>
    <mergeCell ref="H315:H316"/>
    <mergeCell ref="D315:D316"/>
  </mergeCells>
  <hyperlinks>
    <hyperlink ref="B328" r:id="rId1" display="consultantplus://offline/ref=EDB5FDC36CFF7397EC46F3E8C2101586F339FFD4E8144F31E00785A860CC498F3C55FADB73BC2E01CD399338DBjEKBG"/>
    <hyperlink ref="B301" r:id="rId2" display="consultantplus://offline/ref=EDB5FDC36CFF7397EC46F3E8C2101586F338FBD0E4184F31E00785A860CC498F3C55FADB73BC2E01CD399338DBjEKBG"/>
    <hyperlink ref="B316" r:id="rId3" display="consultantplus://offline/ref=EDB5FDC36CFF7397EC46F3E8C2101586F338FBD0E4184F31E00785A860CC498F3C55FADB73BC2E01CD399338DBjEKBG"/>
    <hyperlink ref="B320" r:id="rId4" display="consultantplus://offline/ref=EDB5FDC36CFF7397EC46F3E8C2101586F338FBD0E4184F31E00785A860CC498F3C55FADB73BC2E01CD399338DBjEKBG"/>
    <hyperlink ref="B322" r:id="rId5" display="consultantplus://offline/ref=EDB5FDC36CFF7397EC46F3E8C2101586F339FFD4E8144F31E00785A860CC498F3C55FADB73BC2E01CD399338DBjEKBG"/>
  </hyperlinks>
  <pageMargins left="0.70866141732283472" right="0" top="0.15748031496062992" bottom="0.15748031496062992" header="0" footer="0"/>
  <pageSetup paperSize="9" scale="40" fitToHeight="3" orientation="portrait" copies="2" r:id="rId6"/>
  <rowBreaks count="3" manualBreakCount="3">
    <brk id="112" max="9" man="1"/>
    <brk id="233" max="9" man="1"/>
    <brk id="343"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6"/>
  <sheetViews>
    <sheetView view="pageBreakPreview" topLeftCell="A253" zoomScale="115" zoomScaleNormal="100" zoomScaleSheetLayoutView="115" workbookViewId="0">
      <selection activeCell="K273" sqref="K273"/>
    </sheetView>
  </sheetViews>
  <sheetFormatPr defaultRowHeight="12.75"/>
  <cols>
    <col min="1" max="1" width="6.5703125" style="115" customWidth="1"/>
    <col min="2" max="2" width="20.28515625" style="115" customWidth="1"/>
    <col min="3" max="3" width="16.28515625" style="115" customWidth="1"/>
    <col min="4" max="4" width="17.140625" style="115" customWidth="1"/>
    <col min="5" max="5" width="18.42578125" style="115" customWidth="1"/>
    <col min="6" max="6" width="17" style="115" customWidth="1"/>
    <col min="7" max="7" width="15" style="115" customWidth="1"/>
    <col min="8" max="8" width="14.5703125" style="115" customWidth="1"/>
    <col min="9" max="9" width="13.85546875" style="115" customWidth="1"/>
    <col min="10" max="10" width="17.140625" style="115" customWidth="1"/>
    <col min="11" max="11" width="14.85546875" style="110" customWidth="1"/>
    <col min="12" max="12" width="11.85546875" style="115" customWidth="1"/>
    <col min="13" max="13" width="15.85546875" style="115" customWidth="1"/>
    <col min="14" max="256" width="9.140625" style="115"/>
    <col min="257" max="257" width="6.5703125" style="115" customWidth="1"/>
    <col min="258" max="258" width="20.28515625" style="115" customWidth="1"/>
    <col min="259" max="259" width="16.28515625" style="115" customWidth="1"/>
    <col min="260" max="260" width="17.140625" style="115" customWidth="1"/>
    <col min="261" max="261" width="14.85546875" style="115" customWidth="1"/>
    <col min="262" max="262" width="17" style="115" customWidth="1"/>
    <col min="263" max="263" width="15" style="115" customWidth="1"/>
    <col min="264" max="264" width="14.5703125" style="115" customWidth="1"/>
    <col min="265" max="265" width="13.85546875" style="115" customWidth="1"/>
    <col min="266" max="266" width="15.28515625" style="115" customWidth="1"/>
    <col min="267" max="267" width="14.85546875" style="115" customWidth="1"/>
    <col min="268" max="268" width="10" style="115" customWidth="1"/>
    <col min="269" max="269" width="11.85546875" style="115" customWidth="1"/>
    <col min="270" max="512" width="9.140625" style="115"/>
    <col min="513" max="513" width="6.5703125" style="115" customWidth="1"/>
    <col min="514" max="514" width="20.28515625" style="115" customWidth="1"/>
    <col min="515" max="515" width="16.28515625" style="115" customWidth="1"/>
    <col min="516" max="516" width="17.140625" style="115" customWidth="1"/>
    <col min="517" max="517" width="14.85546875" style="115" customWidth="1"/>
    <col min="518" max="518" width="17" style="115" customWidth="1"/>
    <col min="519" max="519" width="15" style="115" customWidth="1"/>
    <col min="520" max="520" width="14.5703125" style="115" customWidth="1"/>
    <col min="521" max="521" width="13.85546875" style="115" customWidth="1"/>
    <col min="522" max="522" width="15.28515625" style="115" customWidth="1"/>
    <col min="523" max="523" width="14.85546875" style="115" customWidth="1"/>
    <col min="524" max="524" width="10" style="115" customWidth="1"/>
    <col min="525" max="525" width="11.85546875" style="115" customWidth="1"/>
    <col min="526" max="768" width="9.140625" style="115"/>
    <col min="769" max="769" width="6.5703125" style="115" customWidth="1"/>
    <col min="770" max="770" width="20.28515625" style="115" customWidth="1"/>
    <col min="771" max="771" width="16.28515625" style="115" customWidth="1"/>
    <col min="772" max="772" width="17.140625" style="115" customWidth="1"/>
    <col min="773" max="773" width="14.85546875" style="115" customWidth="1"/>
    <col min="774" max="774" width="17" style="115" customWidth="1"/>
    <col min="775" max="775" width="15" style="115" customWidth="1"/>
    <col min="776" max="776" width="14.5703125" style="115" customWidth="1"/>
    <col min="777" max="777" width="13.85546875" style="115" customWidth="1"/>
    <col min="778" max="778" width="15.28515625" style="115" customWidth="1"/>
    <col min="779" max="779" width="14.85546875" style="115" customWidth="1"/>
    <col min="780" max="780" width="10" style="115" customWidth="1"/>
    <col min="781" max="781" width="11.85546875" style="115" customWidth="1"/>
    <col min="782" max="1024" width="9.140625" style="115"/>
    <col min="1025" max="1025" width="6.5703125" style="115" customWidth="1"/>
    <col min="1026" max="1026" width="20.28515625" style="115" customWidth="1"/>
    <col min="1027" max="1027" width="16.28515625" style="115" customWidth="1"/>
    <col min="1028" max="1028" width="17.140625" style="115" customWidth="1"/>
    <col min="1029" max="1029" width="14.85546875" style="115" customWidth="1"/>
    <col min="1030" max="1030" width="17" style="115" customWidth="1"/>
    <col min="1031" max="1031" width="15" style="115" customWidth="1"/>
    <col min="1032" max="1032" width="14.5703125" style="115" customWidth="1"/>
    <col min="1033" max="1033" width="13.85546875" style="115" customWidth="1"/>
    <col min="1034" max="1034" width="15.28515625" style="115" customWidth="1"/>
    <col min="1035" max="1035" width="14.85546875" style="115" customWidth="1"/>
    <col min="1036" max="1036" width="10" style="115" customWidth="1"/>
    <col min="1037" max="1037" width="11.85546875" style="115" customWidth="1"/>
    <col min="1038" max="1280" width="9.140625" style="115"/>
    <col min="1281" max="1281" width="6.5703125" style="115" customWidth="1"/>
    <col min="1282" max="1282" width="20.28515625" style="115" customWidth="1"/>
    <col min="1283" max="1283" width="16.28515625" style="115" customWidth="1"/>
    <col min="1284" max="1284" width="17.140625" style="115" customWidth="1"/>
    <col min="1285" max="1285" width="14.85546875" style="115" customWidth="1"/>
    <col min="1286" max="1286" width="17" style="115" customWidth="1"/>
    <col min="1287" max="1287" width="15" style="115" customWidth="1"/>
    <col min="1288" max="1288" width="14.5703125" style="115" customWidth="1"/>
    <col min="1289" max="1289" width="13.85546875" style="115" customWidth="1"/>
    <col min="1290" max="1290" width="15.28515625" style="115" customWidth="1"/>
    <col min="1291" max="1291" width="14.85546875" style="115" customWidth="1"/>
    <col min="1292" max="1292" width="10" style="115" customWidth="1"/>
    <col min="1293" max="1293" width="11.85546875" style="115" customWidth="1"/>
    <col min="1294" max="1536" width="9.140625" style="115"/>
    <col min="1537" max="1537" width="6.5703125" style="115" customWidth="1"/>
    <col min="1538" max="1538" width="20.28515625" style="115" customWidth="1"/>
    <col min="1539" max="1539" width="16.28515625" style="115" customWidth="1"/>
    <col min="1540" max="1540" width="17.140625" style="115" customWidth="1"/>
    <col min="1541" max="1541" width="14.85546875" style="115" customWidth="1"/>
    <col min="1542" max="1542" width="17" style="115" customWidth="1"/>
    <col min="1543" max="1543" width="15" style="115" customWidth="1"/>
    <col min="1544" max="1544" width="14.5703125" style="115" customWidth="1"/>
    <col min="1545" max="1545" width="13.85546875" style="115" customWidth="1"/>
    <col min="1546" max="1546" width="15.28515625" style="115" customWidth="1"/>
    <col min="1547" max="1547" width="14.85546875" style="115" customWidth="1"/>
    <col min="1548" max="1548" width="10" style="115" customWidth="1"/>
    <col min="1549" max="1549" width="11.85546875" style="115" customWidth="1"/>
    <col min="1550" max="1792" width="9.140625" style="115"/>
    <col min="1793" max="1793" width="6.5703125" style="115" customWidth="1"/>
    <col min="1794" max="1794" width="20.28515625" style="115" customWidth="1"/>
    <col min="1795" max="1795" width="16.28515625" style="115" customWidth="1"/>
    <col min="1796" max="1796" width="17.140625" style="115" customWidth="1"/>
    <col min="1797" max="1797" width="14.85546875" style="115" customWidth="1"/>
    <col min="1798" max="1798" width="17" style="115" customWidth="1"/>
    <col min="1799" max="1799" width="15" style="115" customWidth="1"/>
    <col min="1800" max="1800" width="14.5703125" style="115" customWidth="1"/>
    <col min="1801" max="1801" width="13.85546875" style="115" customWidth="1"/>
    <col min="1802" max="1802" width="15.28515625" style="115" customWidth="1"/>
    <col min="1803" max="1803" width="14.85546875" style="115" customWidth="1"/>
    <col min="1804" max="1804" width="10" style="115" customWidth="1"/>
    <col min="1805" max="1805" width="11.85546875" style="115" customWidth="1"/>
    <col min="1806" max="2048" width="9.140625" style="115"/>
    <col min="2049" max="2049" width="6.5703125" style="115" customWidth="1"/>
    <col min="2050" max="2050" width="20.28515625" style="115" customWidth="1"/>
    <col min="2051" max="2051" width="16.28515625" style="115" customWidth="1"/>
    <col min="2052" max="2052" width="17.140625" style="115" customWidth="1"/>
    <col min="2053" max="2053" width="14.85546875" style="115" customWidth="1"/>
    <col min="2054" max="2054" width="17" style="115" customWidth="1"/>
    <col min="2055" max="2055" width="15" style="115" customWidth="1"/>
    <col min="2056" max="2056" width="14.5703125" style="115" customWidth="1"/>
    <col min="2057" max="2057" width="13.85546875" style="115" customWidth="1"/>
    <col min="2058" max="2058" width="15.28515625" style="115" customWidth="1"/>
    <col min="2059" max="2059" width="14.85546875" style="115" customWidth="1"/>
    <col min="2060" max="2060" width="10" style="115" customWidth="1"/>
    <col min="2061" max="2061" width="11.85546875" style="115" customWidth="1"/>
    <col min="2062" max="2304" width="9.140625" style="115"/>
    <col min="2305" max="2305" width="6.5703125" style="115" customWidth="1"/>
    <col min="2306" max="2306" width="20.28515625" style="115" customWidth="1"/>
    <col min="2307" max="2307" width="16.28515625" style="115" customWidth="1"/>
    <col min="2308" max="2308" width="17.140625" style="115" customWidth="1"/>
    <col min="2309" max="2309" width="14.85546875" style="115" customWidth="1"/>
    <col min="2310" max="2310" width="17" style="115" customWidth="1"/>
    <col min="2311" max="2311" width="15" style="115" customWidth="1"/>
    <col min="2312" max="2312" width="14.5703125" style="115" customWidth="1"/>
    <col min="2313" max="2313" width="13.85546875" style="115" customWidth="1"/>
    <col min="2314" max="2314" width="15.28515625" style="115" customWidth="1"/>
    <col min="2315" max="2315" width="14.85546875" style="115" customWidth="1"/>
    <col min="2316" max="2316" width="10" style="115" customWidth="1"/>
    <col min="2317" max="2317" width="11.85546875" style="115" customWidth="1"/>
    <col min="2318" max="2560" width="9.140625" style="115"/>
    <col min="2561" max="2561" width="6.5703125" style="115" customWidth="1"/>
    <col min="2562" max="2562" width="20.28515625" style="115" customWidth="1"/>
    <col min="2563" max="2563" width="16.28515625" style="115" customWidth="1"/>
    <col min="2564" max="2564" width="17.140625" style="115" customWidth="1"/>
    <col min="2565" max="2565" width="14.85546875" style="115" customWidth="1"/>
    <col min="2566" max="2566" width="17" style="115" customWidth="1"/>
    <col min="2567" max="2567" width="15" style="115" customWidth="1"/>
    <col min="2568" max="2568" width="14.5703125" style="115" customWidth="1"/>
    <col min="2569" max="2569" width="13.85546875" style="115" customWidth="1"/>
    <col min="2570" max="2570" width="15.28515625" style="115" customWidth="1"/>
    <col min="2571" max="2571" width="14.85546875" style="115" customWidth="1"/>
    <col min="2572" max="2572" width="10" style="115" customWidth="1"/>
    <col min="2573" max="2573" width="11.85546875" style="115" customWidth="1"/>
    <col min="2574" max="2816" width="9.140625" style="115"/>
    <col min="2817" max="2817" width="6.5703125" style="115" customWidth="1"/>
    <col min="2818" max="2818" width="20.28515625" style="115" customWidth="1"/>
    <col min="2819" max="2819" width="16.28515625" style="115" customWidth="1"/>
    <col min="2820" max="2820" width="17.140625" style="115" customWidth="1"/>
    <col min="2821" max="2821" width="14.85546875" style="115" customWidth="1"/>
    <col min="2822" max="2822" width="17" style="115" customWidth="1"/>
    <col min="2823" max="2823" width="15" style="115" customWidth="1"/>
    <col min="2824" max="2824" width="14.5703125" style="115" customWidth="1"/>
    <col min="2825" max="2825" width="13.85546875" style="115" customWidth="1"/>
    <col min="2826" max="2826" width="15.28515625" style="115" customWidth="1"/>
    <col min="2827" max="2827" width="14.85546875" style="115" customWidth="1"/>
    <col min="2828" max="2828" width="10" style="115" customWidth="1"/>
    <col min="2829" max="2829" width="11.85546875" style="115" customWidth="1"/>
    <col min="2830" max="3072" width="9.140625" style="115"/>
    <col min="3073" max="3073" width="6.5703125" style="115" customWidth="1"/>
    <col min="3074" max="3074" width="20.28515625" style="115" customWidth="1"/>
    <col min="3075" max="3075" width="16.28515625" style="115" customWidth="1"/>
    <col min="3076" max="3076" width="17.140625" style="115" customWidth="1"/>
    <col min="3077" max="3077" width="14.85546875" style="115" customWidth="1"/>
    <col min="3078" max="3078" width="17" style="115" customWidth="1"/>
    <col min="3079" max="3079" width="15" style="115" customWidth="1"/>
    <col min="3080" max="3080" width="14.5703125" style="115" customWidth="1"/>
    <col min="3081" max="3081" width="13.85546875" style="115" customWidth="1"/>
    <col min="3082" max="3082" width="15.28515625" style="115" customWidth="1"/>
    <col min="3083" max="3083" width="14.85546875" style="115" customWidth="1"/>
    <col min="3084" max="3084" width="10" style="115" customWidth="1"/>
    <col min="3085" max="3085" width="11.85546875" style="115" customWidth="1"/>
    <col min="3086" max="3328" width="9.140625" style="115"/>
    <col min="3329" max="3329" width="6.5703125" style="115" customWidth="1"/>
    <col min="3330" max="3330" width="20.28515625" style="115" customWidth="1"/>
    <col min="3331" max="3331" width="16.28515625" style="115" customWidth="1"/>
    <col min="3332" max="3332" width="17.140625" style="115" customWidth="1"/>
    <col min="3333" max="3333" width="14.85546875" style="115" customWidth="1"/>
    <col min="3334" max="3334" width="17" style="115" customWidth="1"/>
    <col min="3335" max="3335" width="15" style="115" customWidth="1"/>
    <col min="3336" max="3336" width="14.5703125" style="115" customWidth="1"/>
    <col min="3337" max="3337" width="13.85546875" style="115" customWidth="1"/>
    <col min="3338" max="3338" width="15.28515625" style="115" customWidth="1"/>
    <col min="3339" max="3339" width="14.85546875" style="115" customWidth="1"/>
    <col min="3340" max="3340" width="10" style="115" customWidth="1"/>
    <col min="3341" max="3341" width="11.85546875" style="115" customWidth="1"/>
    <col min="3342" max="3584" width="9.140625" style="115"/>
    <col min="3585" max="3585" width="6.5703125" style="115" customWidth="1"/>
    <col min="3586" max="3586" width="20.28515625" style="115" customWidth="1"/>
    <col min="3587" max="3587" width="16.28515625" style="115" customWidth="1"/>
    <col min="3588" max="3588" width="17.140625" style="115" customWidth="1"/>
    <col min="3589" max="3589" width="14.85546875" style="115" customWidth="1"/>
    <col min="3590" max="3590" width="17" style="115" customWidth="1"/>
    <col min="3591" max="3591" width="15" style="115" customWidth="1"/>
    <col min="3592" max="3592" width="14.5703125" style="115" customWidth="1"/>
    <col min="3593" max="3593" width="13.85546875" style="115" customWidth="1"/>
    <col min="3594" max="3594" width="15.28515625" style="115" customWidth="1"/>
    <col min="3595" max="3595" width="14.85546875" style="115" customWidth="1"/>
    <col min="3596" max="3596" width="10" style="115" customWidth="1"/>
    <col min="3597" max="3597" width="11.85546875" style="115" customWidth="1"/>
    <col min="3598" max="3840" width="9.140625" style="115"/>
    <col min="3841" max="3841" width="6.5703125" style="115" customWidth="1"/>
    <col min="3842" max="3842" width="20.28515625" style="115" customWidth="1"/>
    <col min="3843" max="3843" width="16.28515625" style="115" customWidth="1"/>
    <col min="3844" max="3844" width="17.140625" style="115" customWidth="1"/>
    <col min="3845" max="3845" width="14.85546875" style="115" customWidth="1"/>
    <col min="3846" max="3846" width="17" style="115" customWidth="1"/>
    <col min="3847" max="3847" width="15" style="115" customWidth="1"/>
    <col min="3848" max="3848" width="14.5703125" style="115" customWidth="1"/>
    <col min="3849" max="3849" width="13.85546875" style="115" customWidth="1"/>
    <col min="3850" max="3850" width="15.28515625" style="115" customWidth="1"/>
    <col min="3851" max="3851" width="14.85546875" style="115" customWidth="1"/>
    <col min="3852" max="3852" width="10" style="115" customWidth="1"/>
    <col min="3853" max="3853" width="11.85546875" style="115" customWidth="1"/>
    <col min="3854" max="4096" width="9.140625" style="115"/>
    <col min="4097" max="4097" width="6.5703125" style="115" customWidth="1"/>
    <col min="4098" max="4098" width="20.28515625" style="115" customWidth="1"/>
    <col min="4099" max="4099" width="16.28515625" style="115" customWidth="1"/>
    <col min="4100" max="4100" width="17.140625" style="115" customWidth="1"/>
    <col min="4101" max="4101" width="14.85546875" style="115" customWidth="1"/>
    <col min="4102" max="4102" width="17" style="115" customWidth="1"/>
    <col min="4103" max="4103" width="15" style="115" customWidth="1"/>
    <col min="4104" max="4104" width="14.5703125" style="115" customWidth="1"/>
    <col min="4105" max="4105" width="13.85546875" style="115" customWidth="1"/>
    <col min="4106" max="4106" width="15.28515625" style="115" customWidth="1"/>
    <col min="4107" max="4107" width="14.85546875" style="115" customWidth="1"/>
    <col min="4108" max="4108" width="10" style="115" customWidth="1"/>
    <col min="4109" max="4109" width="11.85546875" style="115" customWidth="1"/>
    <col min="4110" max="4352" width="9.140625" style="115"/>
    <col min="4353" max="4353" width="6.5703125" style="115" customWidth="1"/>
    <col min="4354" max="4354" width="20.28515625" style="115" customWidth="1"/>
    <col min="4355" max="4355" width="16.28515625" style="115" customWidth="1"/>
    <col min="4356" max="4356" width="17.140625" style="115" customWidth="1"/>
    <col min="4357" max="4357" width="14.85546875" style="115" customWidth="1"/>
    <col min="4358" max="4358" width="17" style="115" customWidth="1"/>
    <col min="4359" max="4359" width="15" style="115" customWidth="1"/>
    <col min="4360" max="4360" width="14.5703125" style="115" customWidth="1"/>
    <col min="4361" max="4361" width="13.85546875" style="115" customWidth="1"/>
    <col min="4362" max="4362" width="15.28515625" style="115" customWidth="1"/>
    <col min="4363" max="4363" width="14.85546875" style="115" customWidth="1"/>
    <col min="4364" max="4364" width="10" style="115" customWidth="1"/>
    <col min="4365" max="4365" width="11.85546875" style="115" customWidth="1"/>
    <col min="4366" max="4608" width="9.140625" style="115"/>
    <col min="4609" max="4609" width="6.5703125" style="115" customWidth="1"/>
    <col min="4610" max="4610" width="20.28515625" style="115" customWidth="1"/>
    <col min="4611" max="4611" width="16.28515625" style="115" customWidth="1"/>
    <col min="4612" max="4612" width="17.140625" style="115" customWidth="1"/>
    <col min="4613" max="4613" width="14.85546875" style="115" customWidth="1"/>
    <col min="4614" max="4614" width="17" style="115" customWidth="1"/>
    <col min="4615" max="4615" width="15" style="115" customWidth="1"/>
    <col min="4616" max="4616" width="14.5703125" style="115" customWidth="1"/>
    <col min="4617" max="4617" width="13.85546875" style="115" customWidth="1"/>
    <col min="4618" max="4618" width="15.28515625" style="115" customWidth="1"/>
    <col min="4619" max="4619" width="14.85546875" style="115" customWidth="1"/>
    <col min="4620" max="4620" width="10" style="115" customWidth="1"/>
    <col min="4621" max="4621" width="11.85546875" style="115" customWidth="1"/>
    <col min="4622" max="4864" width="9.140625" style="115"/>
    <col min="4865" max="4865" width="6.5703125" style="115" customWidth="1"/>
    <col min="4866" max="4866" width="20.28515625" style="115" customWidth="1"/>
    <col min="4867" max="4867" width="16.28515625" style="115" customWidth="1"/>
    <col min="4868" max="4868" width="17.140625" style="115" customWidth="1"/>
    <col min="4869" max="4869" width="14.85546875" style="115" customWidth="1"/>
    <col min="4870" max="4870" width="17" style="115" customWidth="1"/>
    <col min="4871" max="4871" width="15" style="115" customWidth="1"/>
    <col min="4872" max="4872" width="14.5703125" style="115" customWidth="1"/>
    <col min="4873" max="4873" width="13.85546875" style="115" customWidth="1"/>
    <col min="4874" max="4874" width="15.28515625" style="115" customWidth="1"/>
    <col min="4875" max="4875" width="14.85546875" style="115" customWidth="1"/>
    <col min="4876" max="4876" width="10" style="115" customWidth="1"/>
    <col min="4877" max="4877" width="11.85546875" style="115" customWidth="1"/>
    <col min="4878" max="5120" width="9.140625" style="115"/>
    <col min="5121" max="5121" width="6.5703125" style="115" customWidth="1"/>
    <col min="5122" max="5122" width="20.28515625" style="115" customWidth="1"/>
    <col min="5123" max="5123" width="16.28515625" style="115" customWidth="1"/>
    <col min="5124" max="5124" width="17.140625" style="115" customWidth="1"/>
    <col min="5125" max="5125" width="14.85546875" style="115" customWidth="1"/>
    <col min="5126" max="5126" width="17" style="115" customWidth="1"/>
    <col min="5127" max="5127" width="15" style="115" customWidth="1"/>
    <col min="5128" max="5128" width="14.5703125" style="115" customWidth="1"/>
    <col min="5129" max="5129" width="13.85546875" style="115" customWidth="1"/>
    <col min="5130" max="5130" width="15.28515625" style="115" customWidth="1"/>
    <col min="5131" max="5131" width="14.85546875" style="115" customWidth="1"/>
    <col min="5132" max="5132" width="10" style="115" customWidth="1"/>
    <col min="5133" max="5133" width="11.85546875" style="115" customWidth="1"/>
    <col min="5134" max="5376" width="9.140625" style="115"/>
    <col min="5377" max="5377" width="6.5703125" style="115" customWidth="1"/>
    <col min="5378" max="5378" width="20.28515625" style="115" customWidth="1"/>
    <col min="5379" max="5379" width="16.28515625" style="115" customWidth="1"/>
    <col min="5380" max="5380" width="17.140625" style="115" customWidth="1"/>
    <col min="5381" max="5381" width="14.85546875" style="115" customWidth="1"/>
    <col min="5382" max="5382" width="17" style="115" customWidth="1"/>
    <col min="5383" max="5383" width="15" style="115" customWidth="1"/>
    <col min="5384" max="5384" width="14.5703125" style="115" customWidth="1"/>
    <col min="5385" max="5385" width="13.85546875" style="115" customWidth="1"/>
    <col min="5386" max="5386" width="15.28515625" style="115" customWidth="1"/>
    <col min="5387" max="5387" width="14.85546875" style="115" customWidth="1"/>
    <col min="5388" max="5388" width="10" style="115" customWidth="1"/>
    <col min="5389" max="5389" width="11.85546875" style="115" customWidth="1"/>
    <col min="5390" max="5632" width="9.140625" style="115"/>
    <col min="5633" max="5633" width="6.5703125" style="115" customWidth="1"/>
    <col min="5634" max="5634" width="20.28515625" style="115" customWidth="1"/>
    <col min="5635" max="5635" width="16.28515625" style="115" customWidth="1"/>
    <col min="5636" max="5636" width="17.140625" style="115" customWidth="1"/>
    <col min="5637" max="5637" width="14.85546875" style="115" customWidth="1"/>
    <col min="5638" max="5638" width="17" style="115" customWidth="1"/>
    <col min="5639" max="5639" width="15" style="115" customWidth="1"/>
    <col min="5640" max="5640" width="14.5703125" style="115" customWidth="1"/>
    <col min="5641" max="5641" width="13.85546875" style="115" customWidth="1"/>
    <col min="5642" max="5642" width="15.28515625" style="115" customWidth="1"/>
    <col min="5643" max="5643" width="14.85546875" style="115" customWidth="1"/>
    <col min="5644" max="5644" width="10" style="115" customWidth="1"/>
    <col min="5645" max="5645" width="11.85546875" style="115" customWidth="1"/>
    <col min="5646" max="5888" width="9.140625" style="115"/>
    <col min="5889" max="5889" width="6.5703125" style="115" customWidth="1"/>
    <col min="5890" max="5890" width="20.28515625" style="115" customWidth="1"/>
    <col min="5891" max="5891" width="16.28515625" style="115" customWidth="1"/>
    <col min="5892" max="5892" width="17.140625" style="115" customWidth="1"/>
    <col min="5893" max="5893" width="14.85546875" style="115" customWidth="1"/>
    <col min="5894" max="5894" width="17" style="115" customWidth="1"/>
    <col min="5895" max="5895" width="15" style="115" customWidth="1"/>
    <col min="5896" max="5896" width="14.5703125" style="115" customWidth="1"/>
    <col min="5897" max="5897" width="13.85546875" style="115" customWidth="1"/>
    <col min="5898" max="5898" width="15.28515625" style="115" customWidth="1"/>
    <col min="5899" max="5899" width="14.85546875" style="115" customWidth="1"/>
    <col min="5900" max="5900" width="10" style="115" customWidth="1"/>
    <col min="5901" max="5901" width="11.85546875" style="115" customWidth="1"/>
    <col min="5902" max="6144" width="9.140625" style="115"/>
    <col min="6145" max="6145" width="6.5703125" style="115" customWidth="1"/>
    <col min="6146" max="6146" width="20.28515625" style="115" customWidth="1"/>
    <col min="6147" max="6147" width="16.28515625" style="115" customWidth="1"/>
    <col min="6148" max="6148" width="17.140625" style="115" customWidth="1"/>
    <col min="6149" max="6149" width="14.85546875" style="115" customWidth="1"/>
    <col min="6150" max="6150" width="17" style="115" customWidth="1"/>
    <col min="6151" max="6151" width="15" style="115" customWidth="1"/>
    <col min="6152" max="6152" width="14.5703125" style="115" customWidth="1"/>
    <col min="6153" max="6153" width="13.85546875" style="115" customWidth="1"/>
    <col min="6154" max="6154" width="15.28515625" style="115" customWidth="1"/>
    <col min="6155" max="6155" width="14.85546875" style="115" customWidth="1"/>
    <col min="6156" max="6156" width="10" style="115" customWidth="1"/>
    <col min="6157" max="6157" width="11.85546875" style="115" customWidth="1"/>
    <col min="6158" max="6400" width="9.140625" style="115"/>
    <col min="6401" max="6401" width="6.5703125" style="115" customWidth="1"/>
    <col min="6402" max="6402" width="20.28515625" style="115" customWidth="1"/>
    <col min="6403" max="6403" width="16.28515625" style="115" customWidth="1"/>
    <col min="6404" max="6404" width="17.140625" style="115" customWidth="1"/>
    <col min="6405" max="6405" width="14.85546875" style="115" customWidth="1"/>
    <col min="6406" max="6406" width="17" style="115" customWidth="1"/>
    <col min="6407" max="6407" width="15" style="115" customWidth="1"/>
    <col min="6408" max="6408" width="14.5703125" style="115" customWidth="1"/>
    <col min="6409" max="6409" width="13.85546875" style="115" customWidth="1"/>
    <col min="6410" max="6410" width="15.28515625" style="115" customWidth="1"/>
    <col min="6411" max="6411" width="14.85546875" style="115" customWidth="1"/>
    <col min="6412" max="6412" width="10" style="115" customWidth="1"/>
    <col min="6413" max="6413" width="11.85546875" style="115" customWidth="1"/>
    <col min="6414" max="6656" width="9.140625" style="115"/>
    <col min="6657" max="6657" width="6.5703125" style="115" customWidth="1"/>
    <col min="6658" max="6658" width="20.28515625" style="115" customWidth="1"/>
    <col min="6659" max="6659" width="16.28515625" style="115" customWidth="1"/>
    <col min="6660" max="6660" width="17.140625" style="115" customWidth="1"/>
    <col min="6661" max="6661" width="14.85546875" style="115" customWidth="1"/>
    <col min="6662" max="6662" width="17" style="115" customWidth="1"/>
    <col min="6663" max="6663" width="15" style="115" customWidth="1"/>
    <col min="6664" max="6664" width="14.5703125" style="115" customWidth="1"/>
    <col min="6665" max="6665" width="13.85546875" style="115" customWidth="1"/>
    <col min="6666" max="6666" width="15.28515625" style="115" customWidth="1"/>
    <col min="6667" max="6667" width="14.85546875" style="115" customWidth="1"/>
    <col min="6668" max="6668" width="10" style="115" customWidth="1"/>
    <col min="6669" max="6669" width="11.85546875" style="115" customWidth="1"/>
    <col min="6670" max="6912" width="9.140625" style="115"/>
    <col min="6913" max="6913" width="6.5703125" style="115" customWidth="1"/>
    <col min="6914" max="6914" width="20.28515625" style="115" customWidth="1"/>
    <col min="6915" max="6915" width="16.28515625" style="115" customWidth="1"/>
    <col min="6916" max="6916" width="17.140625" style="115" customWidth="1"/>
    <col min="6917" max="6917" width="14.85546875" style="115" customWidth="1"/>
    <col min="6918" max="6918" width="17" style="115" customWidth="1"/>
    <col min="6919" max="6919" width="15" style="115" customWidth="1"/>
    <col min="6920" max="6920" width="14.5703125" style="115" customWidth="1"/>
    <col min="6921" max="6921" width="13.85546875" style="115" customWidth="1"/>
    <col min="6922" max="6922" width="15.28515625" style="115" customWidth="1"/>
    <col min="6923" max="6923" width="14.85546875" style="115" customWidth="1"/>
    <col min="6924" max="6924" width="10" style="115" customWidth="1"/>
    <col min="6925" max="6925" width="11.85546875" style="115" customWidth="1"/>
    <col min="6926" max="7168" width="9.140625" style="115"/>
    <col min="7169" max="7169" width="6.5703125" style="115" customWidth="1"/>
    <col min="7170" max="7170" width="20.28515625" style="115" customWidth="1"/>
    <col min="7171" max="7171" width="16.28515625" style="115" customWidth="1"/>
    <col min="7172" max="7172" width="17.140625" style="115" customWidth="1"/>
    <col min="7173" max="7173" width="14.85546875" style="115" customWidth="1"/>
    <col min="7174" max="7174" width="17" style="115" customWidth="1"/>
    <col min="7175" max="7175" width="15" style="115" customWidth="1"/>
    <col min="7176" max="7176" width="14.5703125" style="115" customWidth="1"/>
    <col min="7177" max="7177" width="13.85546875" style="115" customWidth="1"/>
    <col min="7178" max="7178" width="15.28515625" style="115" customWidth="1"/>
    <col min="7179" max="7179" width="14.85546875" style="115" customWidth="1"/>
    <col min="7180" max="7180" width="10" style="115" customWidth="1"/>
    <col min="7181" max="7181" width="11.85546875" style="115" customWidth="1"/>
    <col min="7182" max="7424" width="9.140625" style="115"/>
    <col min="7425" max="7425" width="6.5703125" style="115" customWidth="1"/>
    <col min="7426" max="7426" width="20.28515625" style="115" customWidth="1"/>
    <col min="7427" max="7427" width="16.28515625" style="115" customWidth="1"/>
    <col min="7428" max="7428" width="17.140625" style="115" customWidth="1"/>
    <col min="7429" max="7429" width="14.85546875" style="115" customWidth="1"/>
    <col min="7430" max="7430" width="17" style="115" customWidth="1"/>
    <col min="7431" max="7431" width="15" style="115" customWidth="1"/>
    <col min="7432" max="7432" width="14.5703125" style="115" customWidth="1"/>
    <col min="7433" max="7433" width="13.85546875" style="115" customWidth="1"/>
    <col min="7434" max="7434" width="15.28515625" style="115" customWidth="1"/>
    <col min="7435" max="7435" width="14.85546875" style="115" customWidth="1"/>
    <col min="7436" max="7436" width="10" style="115" customWidth="1"/>
    <col min="7437" max="7437" width="11.85546875" style="115" customWidth="1"/>
    <col min="7438" max="7680" width="9.140625" style="115"/>
    <col min="7681" max="7681" width="6.5703125" style="115" customWidth="1"/>
    <col min="7682" max="7682" width="20.28515625" style="115" customWidth="1"/>
    <col min="7683" max="7683" width="16.28515625" style="115" customWidth="1"/>
    <col min="7684" max="7684" width="17.140625" style="115" customWidth="1"/>
    <col min="7685" max="7685" width="14.85546875" style="115" customWidth="1"/>
    <col min="7686" max="7686" width="17" style="115" customWidth="1"/>
    <col min="7687" max="7687" width="15" style="115" customWidth="1"/>
    <col min="7688" max="7688" width="14.5703125" style="115" customWidth="1"/>
    <col min="7689" max="7689" width="13.85546875" style="115" customWidth="1"/>
    <col min="7690" max="7690" width="15.28515625" style="115" customWidth="1"/>
    <col min="7691" max="7691" width="14.85546875" style="115" customWidth="1"/>
    <col min="7692" max="7692" width="10" style="115" customWidth="1"/>
    <col min="7693" max="7693" width="11.85546875" style="115" customWidth="1"/>
    <col min="7694" max="7936" width="9.140625" style="115"/>
    <col min="7937" max="7937" width="6.5703125" style="115" customWidth="1"/>
    <col min="7938" max="7938" width="20.28515625" style="115" customWidth="1"/>
    <col min="7939" max="7939" width="16.28515625" style="115" customWidth="1"/>
    <col min="7940" max="7940" width="17.140625" style="115" customWidth="1"/>
    <col min="7941" max="7941" width="14.85546875" style="115" customWidth="1"/>
    <col min="7942" max="7942" width="17" style="115" customWidth="1"/>
    <col min="7943" max="7943" width="15" style="115" customWidth="1"/>
    <col min="7944" max="7944" width="14.5703125" style="115" customWidth="1"/>
    <col min="7945" max="7945" width="13.85546875" style="115" customWidth="1"/>
    <col min="7946" max="7946" width="15.28515625" style="115" customWidth="1"/>
    <col min="7947" max="7947" width="14.85546875" style="115" customWidth="1"/>
    <col min="7948" max="7948" width="10" style="115" customWidth="1"/>
    <col min="7949" max="7949" width="11.85546875" style="115" customWidth="1"/>
    <col min="7950" max="8192" width="9.140625" style="115"/>
    <col min="8193" max="8193" width="6.5703125" style="115" customWidth="1"/>
    <col min="8194" max="8194" width="20.28515625" style="115" customWidth="1"/>
    <col min="8195" max="8195" width="16.28515625" style="115" customWidth="1"/>
    <col min="8196" max="8196" width="17.140625" style="115" customWidth="1"/>
    <col min="8197" max="8197" width="14.85546875" style="115" customWidth="1"/>
    <col min="8198" max="8198" width="17" style="115" customWidth="1"/>
    <col min="8199" max="8199" width="15" style="115" customWidth="1"/>
    <col min="8200" max="8200" width="14.5703125" style="115" customWidth="1"/>
    <col min="8201" max="8201" width="13.85546875" style="115" customWidth="1"/>
    <col min="8202" max="8202" width="15.28515625" style="115" customWidth="1"/>
    <col min="8203" max="8203" width="14.85546875" style="115" customWidth="1"/>
    <col min="8204" max="8204" width="10" style="115" customWidth="1"/>
    <col min="8205" max="8205" width="11.85546875" style="115" customWidth="1"/>
    <col min="8206" max="8448" width="9.140625" style="115"/>
    <col min="8449" max="8449" width="6.5703125" style="115" customWidth="1"/>
    <col min="8450" max="8450" width="20.28515625" style="115" customWidth="1"/>
    <col min="8451" max="8451" width="16.28515625" style="115" customWidth="1"/>
    <col min="8452" max="8452" width="17.140625" style="115" customWidth="1"/>
    <col min="8453" max="8453" width="14.85546875" style="115" customWidth="1"/>
    <col min="8454" max="8454" width="17" style="115" customWidth="1"/>
    <col min="8455" max="8455" width="15" style="115" customWidth="1"/>
    <col min="8456" max="8456" width="14.5703125" style="115" customWidth="1"/>
    <col min="8457" max="8457" width="13.85546875" style="115" customWidth="1"/>
    <col min="8458" max="8458" width="15.28515625" style="115" customWidth="1"/>
    <col min="8459" max="8459" width="14.85546875" style="115" customWidth="1"/>
    <col min="8460" max="8460" width="10" style="115" customWidth="1"/>
    <col min="8461" max="8461" width="11.85546875" style="115" customWidth="1"/>
    <col min="8462" max="8704" width="9.140625" style="115"/>
    <col min="8705" max="8705" width="6.5703125" style="115" customWidth="1"/>
    <col min="8706" max="8706" width="20.28515625" style="115" customWidth="1"/>
    <col min="8707" max="8707" width="16.28515625" style="115" customWidth="1"/>
    <col min="8708" max="8708" width="17.140625" style="115" customWidth="1"/>
    <col min="8709" max="8709" width="14.85546875" style="115" customWidth="1"/>
    <col min="8710" max="8710" width="17" style="115" customWidth="1"/>
    <col min="8711" max="8711" width="15" style="115" customWidth="1"/>
    <col min="8712" max="8712" width="14.5703125" style="115" customWidth="1"/>
    <col min="8713" max="8713" width="13.85546875" style="115" customWidth="1"/>
    <col min="8714" max="8714" width="15.28515625" style="115" customWidth="1"/>
    <col min="8715" max="8715" width="14.85546875" style="115" customWidth="1"/>
    <col min="8716" max="8716" width="10" style="115" customWidth="1"/>
    <col min="8717" max="8717" width="11.85546875" style="115" customWidth="1"/>
    <col min="8718" max="8960" width="9.140625" style="115"/>
    <col min="8961" max="8961" width="6.5703125" style="115" customWidth="1"/>
    <col min="8962" max="8962" width="20.28515625" style="115" customWidth="1"/>
    <col min="8963" max="8963" width="16.28515625" style="115" customWidth="1"/>
    <col min="8964" max="8964" width="17.140625" style="115" customWidth="1"/>
    <col min="8965" max="8965" width="14.85546875" style="115" customWidth="1"/>
    <col min="8966" max="8966" width="17" style="115" customWidth="1"/>
    <col min="8967" max="8967" width="15" style="115" customWidth="1"/>
    <col min="8968" max="8968" width="14.5703125" style="115" customWidth="1"/>
    <col min="8969" max="8969" width="13.85546875" style="115" customWidth="1"/>
    <col min="8970" max="8970" width="15.28515625" style="115" customWidth="1"/>
    <col min="8971" max="8971" width="14.85546875" style="115" customWidth="1"/>
    <col min="8972" max="8972" width="10" style="115" customWidth="1"/>
    <col min="8973" max="8973" width="11.85546875" style="115" customWidth="1"/>
    <col min="8974" max="9216" width="9.140625" style="115"/>
    <col min="9217" max="9217" width="6.5703125" style="115" customWidth="1"/>
    <col min="9218" max="9218" width="20.28515625" style="115" customWidth="1"/>
    <col min="9219" max="9219" width="16.28515625" style="115" customWidth="1"/>
    <col min="9220" max="9220" width="17.140625" style="115" customWidth="1"/>
    <col min="9221" max="9221" width="14.85546875" style="115" customWidth="1"/>
    <col min="9222" max="9222" width="17" style="115" customWidth="1"/>
    <col min="9223" max="9223" width="15" style="115" customWidth="1"/>
    <col min="9224" max="9224" width="14.5703125" style="115" customWidth="1"/>
    <col min="9225" max="9225" width="13.85546875" style="115" customWidth="1"/>
    <col min="9226" max="9226" width="15.28515625" style="115" customWidth="1"/>
    <col min="9227" max="9227" width="14.85546875" style="115" customWidth="1"/>
    <col min="9228" max="9228" width="10" style="115" customWidth="1"/>
    <col min="9229" max="9229" width="11.85546875" style="115" customWidth="1"/>
    <col min="9230" max="9472" width="9.140625" style="115"/>
    <col min="9473" max="9473" width="6.5703125" style="115" customWidth="1"/>
    <col min="9474" max="9474" width="20.28515625" style="115" customWidth="1"/>
    <col min="9475" max="9475" width="16.28515625" style="115" customWidth="1"/>
    <col min="9476" max="9476" width="17.140625" style="115" customWidth="1"/>
    <col min="9477" max="9477" width="14.85546875" style="115" customWidth="1"/>
    <col min="9478" max="9478" width="17" style="115" customWidth="1"/>
    <col min="9479" max="9479" width="15" style="115" customWidth="1"/>
    <col min="9480" max="9480" width="14.5703125" style="115" customWidth="1"/>
    <col min="9481" max="9481" width="13.85546875" style="115" customWidth="1"/>
    <col min="9482" max="9482" width="15.28515625" style="115" customWidth="1"/>
    <col min="9483" max="9483" width="14.85546875" style="115" customWidth="1"/>
    <col min="9484" max="9484" width="10" style="115" customWidth="1"/>
    <col min="9485" max="9485" width="11.85546875" style="115" customWidth="1"/>
    <col min="9486" max="9728" width="9.140625" style="115"/>
    <col min="9729" max="9729" width="6.5703125" style="115" customWidth="1"/>
    <col min="9730" max="9730" width="20.28515625" style="115" customWidth="1"/>
    <col min="9731" max="9731" width="16.28515625" style="115" customWidth="1"/>
    <col min="9732" max="9732" width="17.140625" style="115" customWidth="1"/>
    <col min="9733" max="9733" width="14.85546875" style="115" customWidth="1"/>
    <col min="9734" max="9734" width="17" style="115" customWidth="1"/>
    <col min="9735" max="9735" width="15" style="115" customWidth="1"/>
    <col min="9736" max="9736" width="14.5703125" style="115" customWidth="1"/>
    <col min="9737" max="9737" width="13.85546875" style="115" customWidth="1"/>
    <col min="9738" max="9738" width="15.28515625" style="115" customWidth="1"/>
    <col min="9739" max="9739" width="14.85546875" style="115" customWidth="1"/>
    <col min="9740" max="9740" width="10" style="115" customWidth="1"/>
    <col min="9741" max="9741" width="11.85546875" style="115" customWidth="1"/>
    <col min="9742" max="9984" width="9.140625" style="115"/>
    <col min="9985" max="9985" width="6.5703125" style="115" customWidth="1"/>
    <col min="9986" max="9986" width="20.28515625" style="115" customWidth="1"/>
    <col min="9987" max="9987" width="16.28515625" style="115" customWidth="1"/>
    <col min="9988" max="9988" width="17.140625" style="115" customWidth="1"/>
    <col min="9989" max="9989" width="14.85546875" style="115" customWidth="1"/>
    <col min="9990" max="9990" width="17" style="115" customWidth="1"/>
    <col min="9991" max="9991" width="15" style="115" customWidth="1"/>
    <col min="9992" max="9992" width="14.5703125" style="115" customWidth="1"/>
    <col min="9993" max="9993" width="13.85546875" style="115" customWidth="1"/>
    <col min="9994" max="9994" width="15.28515625" style="115" customWidth="1"/>
    <col min="9995" max="9995" width="14.85546875" style="115" customWidth="1"/>
    <col min="9996" max="9996" width="10" style="115" customWidth="1"/>
    <col min="9997" max="9997" width="11.85546875" style="115" customWidth="1"/>
    <col min="9998" max="10240" width="9.140625" style="115"/>
    <col min="10241" max="10241" width="6.5703125" style="115" customWidth="1"/>
    <col min="10242" max="10242" width="20.28515625" style="115" customWidth="1"/>
    <col min="10243" max="10243" width="16.28515625" style="115" customWidth="1"/>
    <col min="10244" max="10244" width="17.140625" style="115" customWidth="1"/>
    <col min="10245" max="10245" width="14.85546875" style="115" customWidth="1"/>
    <col min="10246" max="10246" width="17" style="115" customWidth="1"/>
    <col min="10247" max="10247" width="15" style="115" customWidth="1"/>
    <col min="10248" max="10248" width="14.5703125" style="115" customWidth="1"/>
    <col min="10249" max="10249" width="13.85546875" style="115" customWidth="1"/>
    <col min="10250" max="10250" width="15.28515625" style="115" customWidth="1"/>
    <col min="10251" max="10251" width="14.85546875" style="115" customWidth="1"/>
    <col min="10252" max="10252" width="10" style="115" customWidth="1"/>
    <col min="10253" max="10253" width="11.85546875" style="115" customWidth="1"/>
    <col min="10254" max="10496" width="9.140625" style="115"/>
    <col min="10497" max="10497" width="6.5703125" style="115" customWidth="1"/>
    <col min="10498" max="10498" width="20.28515625" style="115" customWidth="1"/>
    <col min="10499" max="10499" width="16.28515625" style="115" customWidth="1"/>
    <col min="10500" max="10500" width="17.140625" style="115" customWidth="1"/>
    <col min="10501" max="10501" width="14.85546875" style="115" customWidth="1"/>
    <col min="10502" max="10502" width="17" style="115" customWidth="1"/>
    <col min="10503" max="10503" width="15" style="115" customWidth="1"/>
    <col min="10504" max="10504" width="14.5703125" style="115" customWidth="1"/>
    <col min="10505" max="10505" width="13.85546875" style="115" customWidth="1"/>
    <col min="10506" max="10506" width="15.28515625" style="115" customWidth="1"/>
    <col min="10507" max="10507" width="14.85546875" style="115" customWidth="1"/>
    <col min="10508" max="10508" width="10" style="115" customWidth="1"/>
    <col min="10509" max="10509" width="11.85546875" style="115" customWidth="1"/>
    <col min="10510" max="10752" width="9.140625" style="115"/>
    <col min="10753" max="10753" width="6.5703125" style="115" customWidth="1"/>
    <col min="10754" max="10754" width="20.28515625" style="115" customWidth="1"/>
    <col min="10755" max="10755" width="16.28515625" style="115" customWidth="1"/>
    <col min="10756" max="10756" width="17.140625" style="115" customWidth="1"/>
    <col min="10757" max="10757" width="14.85546875" style="115" customWidth="1"/>
    <col min="10758" max="10758" width="17" style="115" customWidth="1"/>
    <col min="10759" max="10759" width="15" style="115" customWidth="1"/>
    <col min="10760" max="10760" width="14.5703125" style="115" customWidth="1"/>
    <col min="10761" max="10761" width="13.85546875" style="115" customWidth="1"/>
    <col min="10762" max="10762" width="15.28515625" style="115" customWidth="1"/>
    <col min="10763" max="10763" width="14.85546875" style="115" customWidth="1"/>
    <col min="10764" max="10764" width="10" style="115" customWidth="1"/>
    <col min="10765" max="10765" width="11.85546875" style="115" customWidth="1"/>
    <col min="10766" max="11008" width="9.140625" style="115"/>
    <col min="11009" max="11009" width="6.5703125" style="115" customWidth="1"/>
    <col min="11010" max="11010" width="20.28515625" style="115" customWidth="1"/>
    <col min="11011" max="11011" width="16.28515625" style="115" customWidth="1"/>
    <col min="11012" max="11012" width="17.140625" style="115" customWidth="1"/>
    <col min="11013" max="11013" width="14.85546875" style="115" customWidth="1"/>
    <col min="11014" max="11014" width="17" style="115" customWidth="1"/>
    <col min="11015" max="11015" width="15" style="115" customWidth="1"/>
    <col min="11016" max="11016" width="14.5703125" style="115" customWidth="1"/>
    <col min="11017" max="11017" width="13.85546875" style="115" customWidth="1"/>
    <col min="11018" max="11018" width="15.28515625" style="115" customWidth="1"/>
    <col min="11019" max="11019" width="14.85546875" style="115" customWidth="1"/>
    <col min="11020" max="11020" width="10" style="115" customWidth="1"/>
    <col min="11021" max="11021" width="11.85546875" style="115" customWidth="1"/>
    <col min="11022" max="11264" width="9.140625" style="115"/>
    <col min="11265" max="11265" width="6.5703125" style="115" customWidth="1"/>
    <col min="11266" max="11266" width="20.28515625" style="115" customWidth="1"/>
    <col min="11267" max="11267" width="16.28515625" style="115" customWidth="1"/>
    <col min="11268" max="11268" width="17.140625" style="115" customWidth="1"/>
    <col min="11269" max="11269" width="14.85546875" style="115" customWidth="1"/>
    <col min="11270" max="11270" width="17" style="115" customWidth="1"/>
    <col min="11271" max="11271" width="15" style="115" customWidth="1"/>
    <col min="11272" max="11272" width="14.5703125" style="115" customWidth="1"/>
    <col min="11273" max="11273" width="13.85546875" style="115" customWidth="1"/>
    <col min="11274" max="11274" width="15.28515625" style="115" customWidth="1"/>
    <col min="11275" max="11275" width="14.85546875" style="115" customWidth="1"/>
    <col min="11276" max="11276" width="10" style="115" customWidth="1"/>
    <col min="11277" max="11277" width="11.85546875" style="115" customWidth="1"/>
    <col min="11278" max="11520" width="9.140625" style="115"/>
    <col min="11521" max="11521" width="6.5703125" style="115" customWidth="1"/>
    <col min="11522" max="11522" width="20.28515625" style="115" customWidth="1"/>
    <col min="11523" max="11523" width="16.28515625" style="115" customWidth="1"/>
    <col min="11524" max="11524" width="17.140625" style="115" customWidth="1"/>
    <col min="11525" max="11525" width="14.85546875" style="115" customWidth="1"/>
    <col min="11526" max="11526" width="17" style="115" customWidth="1"/>
    <col min="11527" max="11527" width="15" style="115" customWidth="1"/>
    <col min="11528" max="11528" width="14.5703125" style="115" customWidth="1"/>
    <col min="11529" max="11529" width="13.85546875" style="115" customWidth="1"/>
    <col min="11530" max="11530" width="15.28515625" style="115" customWidth="1"/>
    <col min="11531" max="11531" width="14.85546875" style="115" customWidth="1"/>
    <col min="11532" max="11532" width="10" style="115" customWidth="1"/>
    <col min="11533" max="11533" width="11.85546875" style="115" customWidth="1"/>
    <col min="11534" max="11776" width="9.140625" style="115"/>
    <col min="11777" max="11777" width="6.5703125" style="115" customWidth="1"/>
    <col min="11778" max="11778" width="20.28515625" style="115" customWidth="1"/>
    <col min="11779" max="11779" width="16.28515625" style="115" customWidth="1"/>
    <col min="11780" max="11780" width="17.140625" style="115" customWidth="1"/>
    <col min="11781" max="11781" width="14.85546875" style="115" customWidth="1"/>
    <col min="11782" max="11782" width="17" style="115" customWidth="1"/>
    <col min="11783" max="11783" width="15" style="115" customWidth="1"/>
    <col min="11784" max="11784" width="14.5703125" style="115" customWidth="1"/>
    <col min="11785" max="11785" width="13.85546875" style="115" customWidth="1"/>
    <col min="11786" max="11786" width="15.28515625" style="115" customWidth="1"/>
    <col min="11787" max="11787" width="14.85546875" style="115" customWidth="1"/>
    <col min="11788" max="11788" width="10" style="115" customWidth="1"/>
    <col min="11789" max="11789" width="11.85546875" style="115" customWidth="1"/>
    <col min="11790" max="12032" width="9.140625" style="115"/>
    <col min="12033" max="12033" width="6.5703125" style="115" customWidth="1"/>
    <col min="12034" max="12034" width="20.28515625" style="115" customWidth="1"/>
    <col min="12035" max="12035" width="16.28515625" style="115" customWidth="1"/>
    <col min="12036" max="12036" width="17.140625" style="115" customWidth="1"/>
    <col min="12037" max="12037" width="14.85546875" style="115" customWidth="1"/>
    <col min="12038" max="12038" width="17" style="115" customWidth="1"/>
    <col min="12039" max="12039" width="15" style="115" customWidth="1"/>
    <col min="12040" max="12040" width="14.5703125" style="115" customWidth="1"/>
    <col min="12041" max="12041" width="13.85546875" style="115" customWidth="1"/>
    <col min="12042" max="12042" width="15.28515625" style="115" customWidth="1"/>
    <col min="12043" max="12043" width="14.85546875" style="115" customWidth="1"/>
    <col min="12044" max="12044" width="10" style="115" customWidth="1"/>
    <col min="12045" max="12045" width="11.85546875" style="115" customWidth="1"/>
    <col min="12046" max="12288" width="9.140625" style="115"/>
    <col min="12289" max="12289" width="6.5703125" style="115" customWidth="1"/>
    <col min="12290" max="12290" width="20.28515625" style="115" customWidth="1"/>
    <col min="12291" max="12291" width="16.28515625" style="115" customWidth="1"/>
    <col min="12292" max="12292" width="17.140625" style="115" customWidth="1"/>
    <col min="12293" max="12293" width="14.85546875" style="115" customWidth="1"/>
    <col min="12294" max="12294" width="17" style="115" customWidth="1"/>
    <col min="12295" max="12295" width="15" style="115" customWidth="1"/>
    <col min="12296" max="12296" width="14.5703125" style="115" customWidth="1"/>
    <col min="12297" max="12297" width="13.85546875" style="115" customWidth="1"/>
    <col min="12298" max="12298" width="15.28515625" style="115" customWidth="1"/>
    <col min="12299" max="12299" width="14.85546875" style="115" customWidth="1"/>
    <col min="12300" max="12300" width="10" style="115" customWidth="1"/>
    <col min="12301" max="12301" width="11.85546875" style="115" customWidth="1"/>
    <col min="12302" max="12544" width="9.140625" style="115"/>
    <col min="12545" max="12545" width="6.5703125" style="115" customWidth="1"/>
    <col min="12546" max="12546" width="20.28515625" style="115" customWidth="1"/>
    <col min="12547" max="12547" width="16.28515625" style="115" customWidth="1"/>
    <col min="12548" max="12548" width="17.140625" style="115" customWidth="1"/>
    <col min="12549" max="12549" width="14.85546875" style="115" customWidth="1"/>
    <col min="12550" max="12550" width="17" style="115" customWidth="1"/>
    <col min="12551" max="12551" width="15" style="115" customWidth="1"/>
    <col min="12552" max="12552" width="14.5703125" style="115" customWidth="1"/>
    <col min="12553" max="12553" width="13.85546875" style="115" customWidth="1"/>
    <col min="12554" max="12554" width="15.28515625" style="115" customWidth="1"/>
    <col min="12555" max="12555" width="14.85546875" style="115" customWidth="1"/>
    <col min="12556" max="12556" width="10" style="115" customWidth="1"/>
    <col min="12557" max="12557" width="11.85546875" style="115" customWidth="1"/>
    <col min="12558" max="12800" width="9.140625" style="115"/>
    <col min="12801" max="12801" width="6.5703125" style="115" customWidth="1"/>
    <col min="12802" max="12802" width="20.28515625" style="115" customWidth="1"/>
    <col min="12803" max="12803" width="16.28515625" style="115" customWidth="1"/>
    <col min="12804" max="12804" width="17.140625" style="115" customWidth="1"/>
    <col min="12805" max="12805" width="14.85546875" style="115" customWidth="1"/>
    <col min="12806" max="12806" width="17" style="115" customWidth="1"/>
    <col min="12807" max="12807" width="15" style="115" customWidth="1"/>
    <col min="12808" max="12808" width="14.5703125" style="115" customWidth="1"/>
    <col min="12809" max="12809" width="13.85546875" style="115" customWidth="1"/>
    <col min="12810" max="12810" width="15.28515625" style="115" customWidth="1"/>
    <col min="12811" max="12811" width="14.85546875" style="115" customWidth="1"/>
    <col min="12812" max="12812" width="10" style="115" customWidth="1"/>
    <col min="12813" max="12813" width="11.85546875" style="115" customWidth="1"/>
    <col min="12814" max="13056" width="9.140625" style="115"/>
    <col min="13057" max="13057" width="6.5703125" style="115" customWidth="1"/>
    <col min="13058" max="13058" width="20.28515625" style="115" customWidth="1"/>
    <col min="13059" max="13059" width="16.28515625" style="115" customWidth="1"/>
    <col min="13060" max="13060" width="17.140625" style="115" customWidth="1"/>
    <col min="13061" max="13061" width="14.85546875" style="115" customWidth="1"/>
    <col min="13062" max="13062" width="17" style="115" customWidth="1"/>
    <col min="13063" max="13063" width="15" style="115" customWidth="1"/>
    <col min="13064" max="13064" width="14.5703125" style="115" customWidth="1"/>
    <col min="13065" max="13065" width="13.85546875" style="115" customWidth="1"/>
    <col min="13066" max="13066" width="15.28515625" style="115" customWidth="1"/>
    <col min="13067" max="13067" width="14.85546875" style="115" customWidth="1"/>
    <col min="13068" max="13068" width="10" style="115" customWidth="1"/>
    <col min="13069" max="13069" width="11.85546875" style="115" customWidth="1"/>
    <col min="13070" max="13312" width="9.140625" style="115"/>
    <col min="13313" max="13313" width="6.5703125" style="115" customWidth="1"/>
    <col min="13314" max="13314" width="20.28515625" style="115" customWidth="1"/>
    <col min="13315" max="13315" width="16.28515625" style="115" customWidth="1"/>
    <col min="13316" max="13316" width="17.140625" style="115" customWidth="1"/>
    <col min="13317" max="13317" width="14.85546875" style="115" customWidth="1"/>
    <col min="13318" max="13318" width="17" style="115" customWidth="1"/>
    <col min="13319" max="13319" width="15" style="115" customWidth="1"/>
    <col min="13320" max="13320" width="14.5703125" style="115" customWidth="1"/>
    <col min="13321" max="13321" width="13.85546875" style="115" customWidth="1"/>
    <col min="13322" max="13322" width="15.28515625" style="115" customWidth="1"/>
    <col min="13323" max="13323" width="14.85546875" style="115" customWidth="1"/>
    <col min="13324" max="13324" width="10" style="115" customWidth="1"/>
    <col min="13325" max="13325" width="11.85546875" style="115" customWidth="1"/>
    <col min="13326" max="13568" width="9.140625" style="115"/>
    <col min="13569" max="13569" width="6.5703125" style="115" customWidth="1"/>
    <col min="13570" max="13570" width="20.28515625" style="115" customWidth="1"/>
    <col min="13571" max="13571" width="16.28515625" style="115" customWidth="1"/>
    <col min="13572" max="13572" width="17.140625" style="115" customWidth="1"/>
    <col min="13573" max="13573" width="14.85546875" style="115" customWidth="1"/>
    <col min="13574" max="13574" width="17" style="115" customWidth="1"/>
    <col min="13575" max="13575" width="15" style="115" customWidth="1"/>
    <col min="13576" max="13576" width="14.5703125" style="115" customWidth="1"/>
    <col min="13577" max="13577" width="13.85546875" style="115" customWidth="1"/>
    <col min="13578" max="13578" width="15.28515625" style="115" customWidth="1"/>
    <col min="13579" max="13579" width="14.85546875" style="115" customWidth="1"/>
    <col min="13580" max="13580" width="10" style="115" customWidth="1"/>
    <col min="13581" max="13581" width="11.85546875" style="115" customWidth="1"/>
    <col min="13582" max="13824" width="9.140625" style="115"/>
    <col min="13825" max="13825" width="6.5703125" style="115" customWidth="1"/>
    <col min="13826" max="13826" width="20.28515625" style="115" customWidth="1"/>
    <col min="13827" max="13827" width="16.28515625" style="115" customWidth="1"/>
    <col min="13828" max="13828" width="17.140625" style="115" customWidth="1"/>
    <col min="13829" max="13829" width="14.85546875" style="115" customWidth="1"/>
    <col min="13830" max="13830" width="17" style="115" customWidth="1"/>
    <col min="13831" max="13831" width="15" style="115" customWidth="1"/>
    <col min="13832" max="13832" width="14.5703125" style="115" customWidth="1"/>
    <col min="13833" max="13833" width="13.85546875" style="115" customWidth="1"/>
    <col min="13834" max="13834" width="15.28515625" style="115" customWidth="1"/>
    <col min="13835" max="13835" width="14.85546875" style="115" customWidth="1"/>
    <col min="13836" max="13836" width="10" style="115" customWidth="1"/>
    <col min="13837" max="13837" width="11.85546875" style="115" customWidth="1"/>
    <col min="13838" max="14080" width="9.140625" style="115"/>
    <col min="14081" max="14081" width="6.5703125" style="115" customWidth="1"/>
    <col min="14082" max="14082" width="20.28515625" style="115" customWidth="1"/>
    <col min="14083" max="14083" width="16.28515625" style="115" customWidth="1"/>
    <col min="14084" max="14084" width="17.140625" style="115" customWidth="1"/>
    <col min="14085" max="14085" width="14.85546875" style="115" customWidth="1"/>
    <col min="14086" max="14086" width="17" style="115" customWidth="1"/>
    <col min="14087" max="14087" width="15" style="115" customWidth="1"/>
    <col min="14088" max="14088" width="14.5703125" style="115" customWidth="1"/>
    <col min="14089" max="14089" width="13.85546875" style="115" customWidth="1"/>
    <col min="14090" max="14090" width="15.28515625" style="115" customWidth="1"/>
    <col min="14091" max="14091" width="14.85546875" style="115" customWidth="1"/>
    <col min="14092" max="14092" width="10" style="115" customWidth="1"/>
    <col min="14093" max="14093" width="11.85546875" style="115" customWidth="1"/>
    <col min="14094" max="14336" width="9.140625" style="115"/>
    <col min="14337" max="14337" width="6.5703125" style="115" customWidth="1"/>
    <col min="14338" max="14338" width="20.28515625" style="115" customWidth="1"/>
    <col min="14339" max="14339" width="16.28515625" style="115" customWidth="1"/>
    <col min="14340" max="14340" width="17.140625" style="115" customWidth="1"/>
    <col min="14341" max="14341" width="14.85546875" style="115" customWidth="1"/>
    <col min="14342" max="14342" width="17" style="115" customWidth="1"/>
    <col min="14343" max="14343" width="15" style="115" customWidth="1"/>
    <col min="14344" max="14344" width="14.5703125" style="115" customWidth="1"/>
    <col min="14345" max="14345" width="13.85546875" style="115" customWidth="1"/>
    <col min="14346" max="14346" width="15.28515625" style="115" customWidth="1"/>
    <col min="14347" max="14347" width="14.85546875" style="115" customWidth="1"/>
    <col min="14348" max="14348" width="10" style="115" customWidth="1"/>
    <col min="14349" max="14349" width="11.85546875" style="115" customWidth="1"/>
    <col min="14350" max="14592" width="9.140625" style="115"/>
    <col min="14593" max="14593" width="6.5703125" style="115" customWidth="1"/>
    <col min="14594" max="14594" width="20.28515625" style="115" customWidth="1"/>
    <col min="14595" max="14595" width="16.28515625" style="115" customWidth="1"/>
    <col min="14596" max="14596" width="17.140625" style="115" customWidth="1"/>
    <col min="14597" max="14597" width="14.85546875" style="115" customWidth="1"/>
    <col min="14598" max="14598" width="17" style="115" customWidth="1"/>
    <col min="14599" max="14599" width="15" style="115" customWidth="1"/>
    <col min="14600" max="14600" width="14.5703125" style="115" customWidth="1"/>
    <col min="14601" max="14601" width="13.85546875" style="115" customWidth="1"/>
    <col min="14602" max="14602" width="15.28515625" style="115" customWidth="1"/>
    <col min="14603" max="14603" width="14.85546875" style="115" customWidth="1"/>
    <col min="14604" max="14604" width="10" style="115" customWidth="1"/>
    <col min="14605" max="14605" width="11.85546875" style="115" customWidth="1"/>
    <col min="14606" max="14848" width="9.140625" style="115"/>
    <col min="14849" max="14849" width="6.5703125" style="115" customWidth="1"/>
    <col min="14850" max="14850" width="20.28515625" style="115" customWidth="1"/>
    <col min="14851" max="14851" width="16.28515625" style="115" customWidth="1"/>
    <col min="14852" max="14852" width="17.140625" style="115" customWidth="1"/>
    <col min="14853" max="14853" width="14.85546875" style="115" customWidth="1"/>
    <col min="14854" max="14854" width="17" style="115" customWidth="1"/>
    <col min="14855" max="14855" width="15" style="115" customWidth="1"/>
    <col min="14856" max="14856" width="14.5703125" style="115" customWidth="1"/>
    <col min="14857" max="14857" width="13.85546875" style="115" customWidth="1"/>
    <col min="14858" max="14858" width="15.28515625" style="115" customWidth="1"/>
    <col min="14859" max="14859" width="14.85546875" style="115" customWidth="1"/>
    <col min="14860" max="14860" width="10" style="115" customWidth="1"/>
    <col min="14861" max="14861" width="11.85546875" style="115" customWidth="1"/>
    <col min="14862" max="15104" width="9.140625" style="115"/>
    <col min="15105" max="15105" width="6.5703125" style="115" customWidth="1"/>
    <col min="15106" max="15106" width="20.28515625" style="115" customWidth="1"/>
    <col min="15107" max="15107" width="16.28515625" style="115" customWidth="1"/>
    <col min="15108" max="15108" width="17.140625" style="115" customWidth="1"/>
    <col min="15109" max="15109" width="14.85546875" style="115" customWidth="1"/>
    <col min="15110" max="15110" width="17" style="115" customWidth="1"/>
    <col min="15111" max="15111" width="15" style="115" customWidth="1"/>
    <col min="15112" max="15112" width="14.5703125" style="115" customWidth="1"/>
    <col min="15113" max="15113" width="13.85546875" style="115" customWidth="1"/>
    <col min="15114" max="15114" width="15.28515625" style="115" customWidth="1"/>
    <col min="15115" max="15115" width="14.85546875" style="115" customWidth="1"/>
    <col min="15116" max="15116" width="10" style="115" customWidth="1"/>
    <col min="15117" max="15117" width="11.85546875" style="115" customWidth="1"/>
    <col min="15118" max="15360" width="9.140625" style="115"/>
    <col min="15361" max="15361" width="6.5703125" style="115" customWidth="1"/>
    <col min="15362" max="15362" width="20.28515625" style="115" customWidth="1"/>
    <col min="15363" max="15363" width="16.28515625" style="115" customWidth="1"/>
    <col min="15364" max="15364" width="17.140625" style="115" customWidth="1"/>
    <col min="15365" max="15365" width="14.85546875" style="115" customWidth="1"/>
    <col min="15366" max="15366" width="17" style="115" customWidth="1"/>
    <col min="15367" max="15367" width="15" style="115" customWidth="1"/>
    <col min="15368" max="15368" width="14.5703125" style="115" customWidth="1"/>
    <col min="15369" max="15369" width="13.85546875" style="115" customWidth="1"/>
    <col min="15370" max="15370" width="15.28515625" style="115" customWidth="1"/>
    <col min="15371" max="15371" width="14.85546875" style="115" customWidth="1"/>
    <col min="15372" max="15372" width="10" style="115" customWidth="1"/>
    <col min="15373" max="15373" width="11.85546875" style="115" customWidth="1"/>
    <col min="15374" max="15616" width="9.140625" style="115"/>
    <col min="15617" max="15617" width="6.5703125" style="115" customWidth="1"/>
    <col min="15618" max="15618" width="20.28515625" style="115" customWidth="1"/>
    <col min="15619" max="15619" width="16.28515625" style="115" customWidth="1"/>
    <col min="15620" max="15620" width="17.140625" style="115" customWidth="1"/>
    <col min="15621" max="15621" width="14.85546875" style="115" customWidth="1"/>
    <col min="15622" max="15622" width="17" style="115" customWidth="1"/>
    <col min="15623" max="15623" width="15" style="115" customWidth="1"/>
    <col min="15624" max="15624" width="14.5703125" style="115" customWidth="1"/>
    <col min="15625" max="15625" width="13.85546875" style="115" customWidth="1"/>
    <col min="15626" max="15626" width="15.28515625" style="115" customWidth="1"/>
    <col min="15627" max="15627" width="14.85546875" style="115" customWidth="1"/>
    <col min="15628" max="15628" width="10" style="115" customWidth="1"/>
    <col min="15629" max="15629" width="11.85546875" style="115" customWidth="1"/>
    <col min="15630" max="15872" width="9.140625" style="115"/>
    <col min="15873" max="15873" width="6.5703125" style="115" customWidth="1"/>
    <col min="15874" max="15874" width="20.28515625" style="115" customWidth="1"/>
    <col min="15875" max="15875" width="16.28515625" style="115" customWidth="1"/>
    <col min="15876" max="15876" width="17.140625" style="115" customWidth="1"/>
    <col min="15877" max="15877" width="14.85546875" style="115" customWidth="1"/>
    <col min="15878" max="15878" width="17" style="115" customWidth="1"/>
    <col min="15879" max="15879" width="15" style="115" customWidth="1"/>
    <col min="15880" max="15880" width="14.5703125" style="115" customWidth="1"/>
    <col min="15881" max="15881" width="13.85546875" style="115" customWidth="1"/>
    <col min="15882" max="15882" width="15.28515625" style="115" customWidth="1"/>
    <col min="15883" max="15883" width="14.85546875" style="115" customWidth="1"/>
    <col min="15884" max="15884" width="10" style="115" customWidth="1"/>
    <col min="15885" max="15885" width="11.85546875" style="115" customWidth="1"/>
    <col min="15886" max="16128" width="9.140625" style="115"/>
    <col min="16129" max="16129" width="6.5703125" style="115" customWidth="1"/>
    <col min="16130" max="16130" width="20.28515625" style="115" customWidth="1"/>
    <col min="16131" max="16131" width="16.28515625" style="115" customWidth="1"/>
    <col min="16132" max="16132" width="17.140625" style="115" customWidth="1"/>
    <col min="16133" max="16133" width="14.85546875" style="115" customWidth="1"/>
    <col min="16134" max="16134" width="17" style="115" customWidth="1"/>
    <col min="16135" max="16135" width="15" style="115" customWidth="1"/>
    <col min="16136" max="16136" width="14.5703125" style="115" customWidth="1"/>
    <col min="16137" max="16137" width="13.85546875" style="115" customWidth="1"/>
    <col min="16138" max="16138" width="15.28515625" style="115" customWidth="1"/>
    <col min="16139" max="16139" width="14.85546875" style="115" customWidth="1"/>
    <col min="16140" max="16140" width="10" style="115" customWidth="1"/>
    <col min="16141" max="16141" width="11.85546875" style="115" customWidth="1"/>
    <col min="16142" max="16384" width="9.140625" style="115"/>
  </cols>
  <sheetData>
    <row r="1" spans="1:12" ht="15">
      <c r="A1" s="635" t="s">
        <v>117</v>
      </c>
      <c r="B1" s="635"/>
      <c r="C1" s="635"/>
      <c r="D1" s="635"/>
      <c r="E1" s="635"/>
      <c r="F1" s="635"/>
      <c r="G1" s="635"/>
      <c r="H1" s="635"/>
      <c r="I1" s="635"/>
      <c r="J1" s="635"/>
    </row>
    <row r="2" spans="1:12" ht="30.75" customHeight="1">
      <c r="A2" s="111"/>
      <c r="B2" s="636" t="str">
        <f>план!C13</f>
        <v xml:space="preserve">Муниципальное бюджетное общеобразовательное учреждение "Средняя общеобразовательная школа №9" города Чебоксары Чувашской Республики    
</v>
      </c>
      <c r="C2" s="636"/>
      <c r="D2" s="636"/>
      <c r="E2" s="636"/>
      <c r="F2" s="636"/>
      <c r="G2" s="636"/>
      <c r="H2" s="636"/>
      <c r="I2" s="636"/>
      <c r="J2" s="111"/>
    </row>
    <row r="3" spans="1:12" ht="15">
      <c r="A3" s="635" t="str">
        <f>план!C9</f>
        <v>на 2022 г.</v>
      </c>
      <c r="B3" s="635"/>
      <c r="C3" s="635"/>
      <c r="D3" s="635"/>
      <c r="E3" s="635"/>
      <c r="F3" s="635"/>
      <c r="G3" s="635"/>
      <c r="H3" s="635"/>
      <c r="I3" s="635"/>
      <c r="J3" s="635"/>
    </row>
    <row r="4" spans="1:12" ht="4.5" customHeight="1">
      <c r="A4" s="112"/>
      <c r="B4" s="112"/>
      <c r="C4" s="112"/>
      <c r="D4" s="112"/>
      <c r="E4" s="112"/>
      <c r="F4" s="112"/>
      <c r="G4" s="112"/>
      <c r="H4" s="112"/>
      <c r="I4" s="112"/>
      <c r="J4" s="112"/>
    </row>
    <row r="5" spans="1:12">
      <c r="A5" s="596" t="s">
        <v>118</v>
      </c>
      <c r="B5" s="596"/>
      <c r="C5" s="596"/>
      <c r="D5" s="113" t="s">
        <v>119</v>
      </c>
      <c r="E5" s="113"/>
      <c r="F5" s="113"/>
      <c r="G5" s="113"/>
      <c r="H5" s="114"/>
      <c r="I5" s="114"/>
    </row>
    <row r="6" spans="1:12" ht="15.75" customHeight="1">
      <c r="A6" s="594" t="s">
        <v>120</v>
      </c>
      <c r="B6" s="594"/>
      <c r="C6" s="594"/>
      <c r="D6" s="594"/>
      <c r="E6" s="594"/>
      <c r="F6" s="594"/>
      <c r="G6" s="594"/>
      <c r="H6" s="594"/>
      <c r="I6" s="594"/>
      <c r="J6" s="594"/>
    </row>
    <row r="7" spans="1:12" ht="6.75" customHeight="1">
      <c r="A7" s="112"/>
      <c r="B7" s="112"/>
      <c r="C7" s="112"/>
      <c r="D7" s="112"/>
      <c r="E7" s="112"/>
      <c r="F7" s="112"/>
      <c r="G7" s="112"/>
      <c r="H7" s="112"/>
      <c r="I7" s="112"/>
      <c r="J7" s="112"/>
    </row>
    <row r="8" spans="1:12">
      <c r="A8" s="595" t="s">
        <v>121</v>
      </c>
      <c r="B8" s="595"/>
      <c r="C8" s="116" t="s">
        <v>410</v>
      </c>
      <c r="D8" s="116"/>
      <c r="E8" s="113"/>
      <c r="F8" s="113"/>
      <c r="G8" s="113"/>
      <c r="H8" s="113"/>
      <c r="I8" s="112"/>
      <c r="J8" s="112"/>
    </row>
    <row r="9" spans="1:12" ht="4.5" customHeight="1">
      <c r="A9" s="117"/>
      <c r="B9" s="117"/>
      <c r="C9" s="117"/>
      <c r="D9" s="117"/>
      <c r="E9" s="117"/>
      <c r="F9" s="117"/>
      <c r="G9" s="117"/>
      <c r="H9" s="117"/>
      <c r="I9" s="112"/>
      <c r="J9" s="112"/>
    </row>
    <row r="10" spans="1:12">
      <c r="A10" s="112" t="s">
        <v>122</v>
      </c>
      <c r="B10" s="117"/>
      <c r="C10" s="117"/>
      <c r="D10" s="117"/>
      <c r="E10" s="117"/>
      <c r="F10" s="117"/>
      <c r="G10" s="117"/>
      <c r="H10" s="117"/>
      <c r="I10" s="112"/>
      <c r="J10" s="112"/>
    </row>
    <row r="11" spans="1:12" ht="5.25" customHeight="1">
      <c r="A11" s="112"/>
      <c r="B11" s="112"/>
      <c r="C11" s="112"/>
      <c r="D11" s="112"/>
      <c r="E11" s="112"/>
      <c r="F11" s="112"/>
      <c r="G11" s="112"/>
      <c r="H11" s="112"/>
      <c r="I11" s="112"/>
      <c r="J11" s="112"/>
    </row>
    <row r="12" spans="1:12" ht="18.75" customHeight="1">
      <c r="A12" s="632" t="s">
        <v>123</v>
      </c>
      <c r="B12" s="632" t="s">
        <v>124</v>
      </c>
      <c r="C12" s="632" t="s">
        <v>125</v>
      </c>
      <c r="D12" s="602" t="s">
        <v>126</v>
      </c>
      <c r="E12" s="602"/>
      <c r="F12" s="602"/>
      <c r="G12" s="602"/>
      <c r="H12" s="632" t="s">
        <v>127</v>
      </c>
      <c r="I12" s="632" t="s">
        <v>128</v>
      </c>
      <c r="J12" s="632" t="s">
        <v>129</v>
      </c>
      <c r="L12" s="237">
        <f>J19+I28+I35+I42+I49+G65+F74+I90+H95+J106+J111+J118+J124+I142+J148+J154+J136-план!L365</f>
        <v>0</v>
      </c>
    </row>
    <row r="13" spans="1:12" ht="15" customHeight="1">
      <c r="A13" s="633"/>
      <c r="B13" s="633"/>
      <c r="C13" s="633"/>
      <c r="D13" s="602" t="s">
        <v>130</v>
      </c>
      <c r="E13" s="602" t="s">
        <v>7</v>
      </c>
      <c r="F13" s="602"/>
      <c r="G13" s="602"/>
      <c r="H13" s="633"/>
      <c r="I13" s="633"/>
      <c r="J13" s="633"/>
    </row>
    <row r="14" spans="1:12" ht="38.25" customHeight="1">
      <c r="A14" s="634"/>
      <c r="B14" s="634"/>
      <c r="C14" s="634"/>
      <c r="D14" s="602"/>
      <c r="E14" s="365" t="s">
        <v>131</v>
      </c>
      <c r="F14" s="365" t="s">
        <v>132</v>
      </c>
      <c r="G14" s="365" t="s">
        <v>133</v>
      </c>
      <c r="H14" s="634"/>
      <c r="I14" s="634"/>
      <c r="J14" s="634"/>
    </row>
    <row r="15" spans="1:12" ht="23.25" customHeight="1">
      <c r="A15" s="118" t="s">
        <v>134</v>
      </c>
      <c r="B15" s="119" t="s">
        <v>135</v>
      </c>
      <c r="C15" s="120">
        <f>C269</f>
        <v>7</v>
      </c>
      <c r="D15" s="121">
        <f>E15+F15+G15</f>
        <v>41434.018571428569</v>
      </c>
      <c r="E15" s="121">
        <f>E269</f>
        <v>41434.018571428569</v>
      </c>
      <c r="F15" s="121"/>
      <c r="G15" s="121"/>
      <c r="H15" s="121"/>
      <c r="I15" s="121"/>
      <c r="J15" s="122">
        <f>D15*12*C15</f>
        <v>3480457.5599999996</v>
      </c>
    </row>
    <row r="16" spans="1:12" ht="29.25" customHeight="1">
      <c r="A16" s="118" t="s">
        <v>136</v>
      </c>
      <c r="B16" s="119" t="s">
        <v>137</v>
      </c>
      <c r="C16" s="120">
        <f>C270</f>
        <v>109.61</v>
      </c>
      <c r="D16" s="121">
        <f>E16+F16+G16</f>
        <v>17302.55050232643</v>
      </c>
      <c r="E16" s="121">
        <f>E270</f>
        <v>13911.674117325063</v>
      </c>
      <c r="F16" s="121"/>
      <c r="G16" s="121">
        <f>G270+G281</f>
        <v>3390.8763850013684</v>
      </c>
      <c r="H16" s="121"/>
      <c r="I16" s="121"/>
      <c r="J16" s="122">
        <f>D16*12*C16</f>
        <v>22758390.726720002</v>
      </c>
    </row>
    <row r="17" spans="1:13" ht="36" customHeight="1">
      <c r="A17" s="118" t="s">
        <v>138</v>
      </c>
      <c r="B17" s="119" t="s">
        <v>139</v>
      </c>
      <c r="C17" s="120">
        <f>C271</f>
        <v>0</v>
      </c>
      <c r="D17" s="121">
        <f>E17+F17+G17</f>
        <v>0</v>
      </c>
      <c r="E17" s="121">
        <f>E271</f>
        <v>0</v>
      </c>
      <c r="F17" s="121"/>
      <c r="G17" s="121">
        <f>G271</f>
        <v>0</v>
      </c>
      <c r="H17" s="121"/>
      <c r="I17" s="121"/>
      <c r="J17" s="122">
        <f>D17*12*C17</f>
        <v>0</v>
      </c>
    </row>
    <row r="18" spans="1:13" ht="17.25" customHeight="1">
      <c r="A18" s="118" t="s">
        <v>138</v>
      </c>
      <c r="B18" s="119" t="s">
        <v>140</v>
      </c>
      <c r="C18" s="120">
        <f>C272</f>
        <v>46</v>
      </c>
      <c r="D18" s="121">
        <f>E18+F18+G18</f>
        <v>16714.640784927535</v>
      </c>
      <c r="E18" s="121">
        <f>E272</f>
        <v>13890</v>
      </c>
      <c r="F18" s="121"/>
      <c r="G18" s="121">
        <f>G272</f>
        <v>2824.6407849275365</v>
      </c>
      <c r="H18" s="121"/>
      <c r="I18" s="121"/>
      <c r="J18" s="122">
        <f>D18*12*C18</f>
        <v>9226481.7132799998</v>
      </c>
    </row>
    <row r="19" spans="1:13" s="112" customFormat="1">
      <c r="A19" s="123" t="s">
        <v>141</v>
      </c>
      <c r="B19" s="123"/>
      <c r="C19" s="124" t="s">
        <v>5</v>
      </c>
      <c r="D19" s="125">
        <f>SUM(D15:D18)</f>
        <v>75451.20985868253</v>
      </c>
      <c r="E19" s="126" t="s">
        <v>5</v>
      </c>
      <c r="F19" s="126" t="s">
        <v>5</v>
      </c>
      <c r="G19" s="126" t="s">
        <v>5</v>
      </c>
      <c r="H19" s="126" t="s">
        <v>5</v>
      </c>
      <c r="I19" s="126" t="s">
        <v>5</v>
      </c>
      <c r="J19" s="127">
        <f>SUM(J15:J18)</f>
        <v>35465330</v>
      </c>
      <c r="K19" s="128">
        <f>план!G369+план!G370+план!G405+план!G406+план!G411+план!G412+план!G439-J19</f>
        <v>0</v>
      </c>
    </row>
    <row r="20" spans="1:13" ht="4.5" customHeight="1"/>
    <row r="21" spans="1:13" ht="21.75" customHeight="1">
      <c r="A21" s="627" t="s">
        <v>142</v>
      </c>
      <c r="B21" s="627"/>
      <c r="C21" s="627"/>
      <c r="D21" s="627"/>
      <c r="E21" s="627"/>
      <c r="F21" s="627"/>
      <c r="G21" s="627"/>
      <c r="H21" s="627"/>
      <c r="I21" s="627"/>
      <c r="J21" s="627"/>
    </row>
    <row r="22" spans="1:13" ht="6" customHeight="1"/>
    <row r="23" spans="1:13">
      <c r="A23" s="364" t="s">
        <v>121</v>
      </c>
      <c r="B23" s="362"/>
      <c r="C23" s="116" t="s">
        <v>143</v>
      </c>
      <c r="D23" s="116"/>
      <c r="E23" s="113"/>
      <c r="F23" s="113"/>
      <c r="G23" s="117"/>
      <c r="H23" s="117"/>
    </row>
    <row r="24" spans="1:13">
      <c r="A24" s="595" t="s">
        <v>144</v>
      </c>
      <c r="B24" s="596"/>
      <c r="C24" s="596"/>
      <c r="D24" s="596"/>
      <c r="E24" s="596"/>
      <c r="F24" s="596"/>
      <c r="G24" s="596"/>
      <c r="H24" s="596"/>
    </row>
    <row r="25" spans="1:13" ht="3" customHeight="1"/>
    <row r="26" spans="1:13" ht="53.25" customHeight="1">
      <c r="A26" s="366" t="s">
        <v>123</v>
      </c>
      <c r="B26" s="587" t="s">
        <v>145</v>
      </c>
      <c r="C26" s="588"/>
      <c r="D26" s="588"/>
      <c r="E26" s="589"/>
      <c r="F26" s="366" t="s">
        <v>146</v>
      </c>
      <c r="G26" s="366" t="s">
        <v>147</v>
      </c>
      <c r="H26" s="366" t="s">
        <v>148</v>
      </c>
      <c r="I26" s="365" t="s">
        <v>149</v>
      </c>
      <c r="K26" s="115"/>
      <c r="M26" s="110"/>
    </row>
    <row r="27" spans="1:13" ht="14.25" customHeight="1">
      <c r="A27" s="129" t="s">
        <v>134</v>
      </c>
      <c r="B27" s="597" t="s">
        <v>150</v>
      </c>
      <c r="C27" s="598"/>
      <c r="D27" s="598"/>
      <c r="E27" s="599"/>
      <c r="F27" s="130"/>
      <c r="G27" s="131"/>
      <c r="H27" s="131"/>
      <c r="I27" s="122">
        <f>план!G371</f>
        <v>0</v>
      </c>
      <c r="K27" s="115"/>
      <c r="M27" s="110"/>
    </row>
    <row r="28" spans="1:13" s="112" customFormat="1">
      <c r="A28" s="132"/>
      <c r="B28" s="600" t="s">
        <v>141</v>
      </c>
      <c r="C28" s="600"/>
      <c r="D28" s="600"/>
      <c r="E28" s="601"/>
      <c r="F28" s="377" t="s">
        <v>5</v>
      </c>
      <c r="G28" s="377" t="s">
        <v>5</v>
      </c>
      <c r="H28" s="377" t="s">
        <v>5</v>
      </c>
      <c r="I28" s="133">
        <f>I27</f>
        <v>0</v>
      </c>
      <c r="M28" s="363"/>
    </row>
    <row r="29" spans="1:13" ht="7.5" customHeight="1"/>
    <row r="30" spans="1:13">
      <c r="A30" s="364" t="s">
        <v>121</v>
      </c>
      <c r="B30" s="362"/>
      <c r="C30" s="116" t="s">
        <v>151</v>
      </c>
      <c r="D30" s="116"/>
      <c r="E30" s="113"/>
      <c r="F30" s="113"/>
      <c r="G30" s="117"/>
      <c r="H30" s="117"/>
    </row>
    <row r="31" spans="1:13">
      <c r="A31" s="112" t="s">
        <v>152</v>
      </c>
    </row>
    <row r="32" spans="1:13" ht="3" customHeight="1"/>
    <row r="33" spans="1:13" ht="53.25" customHeight="1">
      <c r="A33" s="366" t="s">
        <v>123</v>
      </c>
      <c r="B33" s="587" t="s">
        <v>145</v>
      </c>
      <c r="C33" s="588"/>
      <c r="D33" s="588"/>
      <c r="E33" s="589"/>
      <c r="F33" s="366" t="s">
        <v>153</v>
      </c>
      <c r="G33" s="366" t="s">
        <v>154</v>
      </c>
      <c r="H33" s="366" t="s">
        <v>155</v>
      </c>
      <c r="I33" s="365" t="s">
        <v>149</v>
      </c>
      <c r="K33" s="115"/>
      <c r="M33" s="110"/>
    </row>
    <row r="34" spans="1:13" ht="15.75" customHeight="1">
      <c r="A34" s="129" t="s">
        <v>134</v>
      </c>
      <c r="B34" s="597" t="s">
        <v>156</v>
      </c>
      <c r="C34" s="598"/>
      <c r="D34" s="598"/>
      <c r="E34" s="599"/>
      <c r="F34" s="134">
        <f>I34/H34/G34</f>
        <v>0</v>
      </c>
      <c r="G34" s="134">
        <v>12</v>
      </c>
      <c r="H34" s="134">
        <v>50</v>
      </c>
      <c r="I34" s="122">
        <f>план!G374</f>
        <v>0</v>
      </c>
      <c r="K34" s="115"/>
      <c r="M34" s="110"/>
    </row>
    <row r="35" spans="1:13" s="112" customFormat="1">
      <c r="A35" s="135"/>
      <c r="B35" s="572" t="s">
        <v>141</v>
      </c>
      <c r="C35" s="572"/>
      <c r="D35" s="572"/>
      <c r="E35" s="573"/>
      <c r="F35" s="377" t="s">
        <v>5</v>
      </c>
      <c r="G35" s="377" t="s">
        <v>5</v>
      </c>
      <c r="H35" s="377" t="s">
        <v>5</v>
      </c>
      <c r="I35" s="133">
        <f>I34</f>
        <v>0</v>
      </c>
      <c r="M35" s="363"/>
    </row>
    <row r="36" spans="1:13" ht="7.5" customHeight="1"/>
    <row r="37" spans="1:13" ht="13.5" customHeight="1">
      <c r="A37" s="112" t="s">
        <v>157</v>
      </c>
    </row>
    <row r="38" spans="1:13">
      <c r="A38" s="364" t="s">
        <v>121</v>
      </c>
      <c r="B38" s="362"/>
      <c r="C38" s="116" t="s">
        <v>158</v>
      </c>
      <c r="D38" s="116"/>
      <c r="E38" s="113"/>
      <c r="F38" s="113"/>
      <c r="G38" s="117"/>
      <c r="H38" s="117"/>
    </row>
    <row r="39" spans="1:13" ht="6.75" customHeight="1">
      <c r="A39" s="364"/>
      <c r="B39" s="362"/>
      <c r="C39" s="113"/>
      <c r="D39" s="113"/>
      <c r="E39" s="113"/>
      <c r="F39" s="113"/>
      <c r="G39" s="117"/>
      <c r="H39" s="117"/>
    </row>
    <row r="40" spans="1:13" ht="33.75" customHeight="1">
      <c r="A40" s="365" t="s">
        <v>123</v>
      </c>
      <c r="B40" s="602" t="s">
        <v>159</v>
      </c>
      <c r="C40" s="602"/>
      <c r="D40" s="602"/>
      <c r="E40" s="602"/>
      <c r="F40" s="602"/>
      <c r="G40" s="365" t="s">
        <v>160</v>
      </c>
      <c r="H40" s="365" t="s">
        <v>161</v>
      </c>
      <c r="I40" s="365" t="s">
        <v>162</v>
      </c>
      <c r="K40" s="115"/>
      <c r="M40" s="110"/>
    </row>
    <row r="41" spans="1:13" ht="17.25" customHeight="1">
      <c r="A41" s="136" t="s">
        <v>134</v>
      </c>
      <c r="B41" s="583" t="s">
        <v>163</v>
      </c>
      <c r="C41" s="590"/>
      <c r="D41" s="590"/>
      <c r="E41" s="590"/>
      <c r="F41" s="591"/>
      <c r="G41" s="137"/>
      <c r="H41" s="137"/>
      <c r="I41" s="122">
        <f>план!G372</f>
        <v>0</v>
      </c>
      <c r="K41" s="115"/>
      <c r="M41" s="110"/>
    </row>
    <row r="42" spans="1:13">
      <c r="A42" s="593" t="s">
        <v>141</v>
      </c>
      <c r="B42" s="593"/>
      <c r="C42" s="593"/>
      <c r="D42" s="593"/>
      <c r="E42" s="593"/>
      <c r="F42" s="593"/>
      <c r="G42" s="138" t="s">
        <v>5</v>
      </c>
      <c r="H42" s="138" t="s">
        <v>5</v>
      </c>
      <c r="I42" s="133">
        <f>SUM(I41:I41)</f>
        <v>0</v>
      </c>
      <c r="K42" s="115"/>
      <c r="M42" s="110"/>
    </row>
    <row r="43" spans="1:13" ht="7.5" customHeight="1"/>
    <row r="44" spans="1:13">
      <c r="A44" s="112" t="s">
        <v>164</v>
      </c>
    </row>
    <row r="45" spans="1:13">
      <c r="A45" s="364" t="s">
        <v>121</v>
      </c>
      <c r="B45" s="362"/>
      <c r="C45" s="116" t="s">
        <v>165</v>
      </c>
      <c r="D45" s="116"/>
      <c r="E45" s="113"/>
      <c r="F45" s="113"/>
      <c r="G45" s="117"/>
      <c r="H45" s="117"/>
    </row>
    <row r="46" spans="1:13" ht="6" customHeight="1"/>
    <row r="47" spans="1:13" ht="22.5" customHeight="1">
      <c r="A47" s="373" t="s">
        <v>123</v>
      </c>
      <c r="B47" s="580" t="s">
        <v>0</v>
      </c>
      <c r="C47" s="581"/>
      <c r="D47" s="581"/>
      <c r="E47" s="581"/>
      <c r="F47" s="581"/>
      <c r="G47" s="581"/>
      <c r="H47" s="582"/>
      <c r="I47" s="580" t="s">
        <v>508</v>
      </c>
      <c r="J47" s="582"/>
      <c r="K47" s="115"/>
      <c r="M47" s="110"/>
    </row>
    <row r="48" spans="1:13" ht="27" customHeight="1">
      <c r="A48" s="136" t="s">
        <v>134</v>
      </c>
      <c r="B48" s="592" t="s">
        <v>167</v>
      </c>
      <c r="C48" s="584"/>
      <c r="D48" s="584"/>
      <c r="E48" s="584"/>
      <c r="F48" s="584"/>
      <c r="G48" s="584"/>
      <c r="H48" s="585"/>
      <c r="I48" s="630">
        <f>план!G373</f>
        <v>0</v>
      </c>
      <c r="J48" s="631"/>
      <c r="K48" s="115"/>
      <c r="M48" s="110"/>
    </row>
    <row r="49" spans="1:13" ht="15" customHeight="1">
      <c r="A49" s="571" t="s">
        <v>141</v>
      </c>
      <c r="B49" s="572"/>
      <c r="C49" s="572"/>
      <c r="D49" s="572"/>
      <c r="E49" s="572"/>
      <c r="F49" s="572"/>
      <c r="G49" s="572"/>
      <c r="H49" s="573"/>
      <c r="I49" s="628">
        <f>I48</f>
        <v>0</v>
      </c>
      <c r="J49" s="629"/>
      <c r="K49" s="115"/>
      <c r="M49" s="139"/>
    </row>
    <row r="50" spans="1:13" ht="9.75" customHeight="1">
      <c r="A50" s="140"/>
      <c r="B50" s="140"/>
      <c r="C50" s="141"/>
      <c r="D50" s="141"/>
      <c r="E50" s="140"/>
      <c r="F50" s="140"/>
      <c r="G50" s="140"/>
      <c r="H50" s="140"/>
      <c r="I50" s="140"/>
      <c r="J50" s="142"/>
      <c r="K50" s="115"/>
      <c r="M50" s="139"/>
    </row>
    <row r="51" spans="1:13">
      <c r="A51" s="143" t="s">
        <v>121</v>
      </c>
      <c r="B51" s="117"/>
      <c r="C51" s="144" t="s">
        <v>168</v>
      </c>
      <c r="D51" s="144"/>
      <c r="E51" s="113"/>
      <c r="F51" s="113"/>
      <c r="G51" s="113"/>
      <c r="H51" s="145"/>
      <c r="I51" s="117"/>
      <c r="J51" s="117"/>
    </row>
    <row r="52" spans="1:13" ht="5.25" customHeight="1">
      <c r="A52" s="117"/>
      <c r="B52" s="117"/>
      <c r="C52" s="117"/>
      <c r="D52" s="117"/>
      <c r="E52" s="117"/>
      <c r="F52" s="117"/>
      <c r="G52" s="117"/>
      <c r="H52" s="117"/>
      <c r="I52" s="117"/>
      <c r="J52" s="117"/>
    </row>
    <row r="53" spans="1:13" ht="29.25" customHeight="1">
      <c r="A53" s="624" t="s">
        <v>169</v>
      </c>
      <c r="B53" s="624"/>
      <c r="C53" s="624"/>
      <c r="D53" s="624"/>
      <c r="E53" s="624"/>
      <c r="F53" s="624"/>
      <c r="G53" s="624"/>
      <c r="H53" s="624"/>
      <c r="I53" s="624"/>
      <c r="J53" s="624"/>
    </row>
    <row r="54" spans="1:13" ht="2.25" customHeight="1"/>
    <row r="55" spans="1:13" ht="42">
      <c r="A55" s="365" t="s">
        <v>123</v>
      </c>
      <c r="B55" s="587" t="s">
        <v>170</v>
      </c>
      <c r="C55" s="588"/>
      <c r="D55" s="588"/>
      <c r="E55" s="589"/>
      <c r="F55" s="22" t="s">
        <v>171</v>
      </c>
      <c r="G55" s="365" t="s">
        <v>172</v>
      </c>
    </row>
    <row r="56" spans="1:13" ht="15.75" customHeight="1">
      <c r="A56" s="146"/>
      <c r="B56" s="625" t="s">
        <v>173</v>
      </c>
      <c r="C56" s="625"/>
      <c r="D56" s="625"/>
      <c r="E56" s="625"/>
      <c r="F56" s="147"/>
      <c r="G56" s="148">
        <f>G57+G60+G64</f>
        <v>10710260</v>
      </c>
    </row>
    <row r="57" spans="1:13" s="112" customFormat="1" ht="15.75" customHeight="1">
      <c r="A57" s="368" t="s">
        <v>134</v>
      </c>
      <c r="B57" s="625" t="s">
        <v>174</v>
      </c>
      <c r="C57" s="625"/>
      <c r="D57" s="625"/>
      <c r="E57" s="625"/>
      <c r="F57" s="138" t="s">
        <v>5</v>
      </c>
      <c r="G57" s="149">
        <f>G59</f>
        <v>7694132.5999999996</v>
      </c>
      <c r="K57" s="363"/>
    </row>
    <row r="58" spans="1:13" ht="16.5" customHeight="1">
      <c r="A58" s="136"/>
      <c r="B58" s="617" t="s">
        <v>7</v>
      </c>
      <c r="C58" s="617"/>
      <c r="D58" s="617"/>
      <c r="E58" s="617"/>
      <c r="F58" s="150"/>
      <c r="G58" s="151"/>
    </row>
    <row r="59" spans="1:13" ht="16.5" customHeight="1">
      <c r="A59" s="136" t="s">
        <v>175</v>
      </c>
      <c r="B59" s="617" t="s">
        <v>176</v>
      </c>
      <c r="C59" s="617"/>
      <c r="D59" s="617"/>
      <c r="E59" s="617"/>
      <c r="F59" s="152"/>
      <c r="G59" s="153">
        <f>K59</f>
        <v>7694132.5999999996</v>
      </c>
      <c r="K59" s="110">
        <f>K65*22%</f>
        <v>7694132.5999999996</v>
      </c>
    </row>
    <row r="60" spans="1:13" ht="26.25" customHeight="1">
      <c r="A60" s="368" t="s">
        <v>136</v>
      </c>
      <c r="B60" s="625" t="s">
        <v>177</v>
      </c>
      <c r="C60" s="625"/>
      <c r="D60" s="625"/>
      <c r="E60" s="625"/>
      <c r="F60" s="154"/>
      <c r="G60" s="155">
        <f>G62+G63</f>
        <v>1084173.23</v>
      </c>
    </row>
    <row r="61" spans="1:13" ht="14.25" customHeight="1">
      <c r="A61" s="136"/>
      <c r="B61" s="617" t="s">
        <v>7</v>
      </c>
      <c r="C61" s="617"/>
      <c r="D61" s="617"/>
      <c r="E61" s="617"/>
      <c r="F61" s="150"/>
      <c r="G61" s="151"/>
    </row>
    <row r="62" spans="1:13" ht="30" customHeight="1">
      <c r="A62" s="136" t="s">
        <v>178</v>
      </c>
      <c r="B62" s="617" t="s">
        <v>179</v>
      </c>
      <c r="C62" s="617"/>
      <c r="D62" s="617"/>
      <c r="E62" s="617"/>
      <c r="F62" s="152"/>
      <c r="G62" s="153">
        <f>K62</f>
        <v>1014226.57</v>
      </c>
      <c r="K62" s="110">
        <f>K65*2.9%</f>
        <v>1014226.57</v>
      </c>
    </row>
    <row r="63" spans="1:13" ht="26.25" customHeight="1">
      <c r="A63" s="136" t="s">
        <v>180</v>
      </c>
      <c r="B63" s="617" t="s">
        <v>181</v>
      </c>
      <c r="C63" s="617"/>
      <c r="D63" s="617"/>
      <c r="E63" s="617"/>
      <c r="F63" s="152"/>
      <c r="G63" s="153">
        <f>K63</f>
        <v>69946.66</v>
      </c>
      <c r="K63" s="110">
        <f>K65*0.2%</f>
        <v>69946.66</v>
      </c>
    </row>
    <row r="64" spans="1:13" ht="27.75" customHeight="1">
      <c r="A64" s="368" t="s">
        <v>138</v>
      </c>
      <c r="B64" s="625" t="s">
        <v>182</v>
      </c>
      <c r="C64" s="625"/>
      <c r="D64" s="625"/>
      <c r="E64" s="625"/>
      <c r="F64" s="371"/>
      <c r="G64" s="156">
        <f>K64-K68</f>
        <v>1931954.1699999997</v>
      </c>
      <c r="K64" s="110">
        <f>K65*5.1%</f>
        <v>1783639.8299999998</v>
      </c>
    </row>
    <row r="65" spans="1:11">
      <c r="A65" s="157"/>
      <c r="B65" s="626" t="s">
        <v>141</v>
      </c>
      <c r="C65" s="626"/>
      <c r="D65" s="626"/>
      <c r="E65" s="626"/>
      <c r="F65" s="371" t="s">
        <v>5</v>
      </c>
      <c r="G65" s="158">
        <f>G56</f>
        <v>10710260</v>
      </c>
      <c r="K65" s="159">
        <f>план!G369+план!G370+план!G405+план!G406+план!G411+план!G412</f>
        <v>34973330</v>
      </c>
    </row>
    <row r="66" spans="1:11" ht="2.25" customHeight="1"/>
    <row r="67" spans="1:11" ht="21.75" customHeight="1">
      <c r="A67" s="627" t="s">
        <v>142</v>
      </c>
      <c r="B67" s="627"/>
      <c r="C67" s="627"/>
      <c r="D67" s="627"/>
      <c r="E67" s="627"/>
      <c r="F67" s="627"/>
      <c r="G67" s="627"/>
      <c r="H67" s="627"/>
      <c r="I67" s="160"/>
      <c r="J67" s="160"/>
      <c r="K67" s="159">
        <f>план!G413+план!G407+план!G377+план!G440</f>
        <v>10710260</v>
      </c>
    </row>
    <row r="68" spans="1:11" ht="17.25" customHeight="1">
      <c r="A68" s="143" t="s">
        <v>121</v>
      </c>
      <c r="B68" s="117"/>
      <c r="C68" s="144" t="s">
        <v>507</v>
      </c>
      <c r="D68" s="144"/>
      <c r="E68" s="113"/>
      <c r="F68" s="113"/>
      <c r="G68" s="113"/>
      <c r="H68" s="145"/>
      <c r="I68" s="117"/>
      <c r="J68" s="117"/>
      <c r="K68" s="164">
        <f>K64+K63+K62+K59-K67</f>
        <v>-148314.33999999985</v>
      </c>
    </row>
    <row r="69" spans="1:11" ht="12" customHeight="1">
      <c r="A69" s="117"/>
      <c r="B69" s="117"/>
      <c r="C69" s="117"/>
      <c r="D69" s="117"/>
      <c r="E69" s="117"/>
      <c r="F69" s="117"/>
      <c r="G69" s="117"/>
      <c r="H69" s="117"/>
      <c r="I69" s="117"/>
      <c r="J69" s="117"/>
      <c r="K69" s="165">
        <f>G65-K67</f>
        <v>0</v>
      </c>
    </row>
    <row r="70" spans="1:11" ht="16.5" customHeight="1">
      <c r="A70" s="624" t="s">
        <v>376</v>
      </c>
      <c r="B70" s="624"/>
      <c r="C70" s="624"/>
      <c r="D70" s="624"/>
      <c r="E70" s="624"/>
      <c r="F70" s="624"/>
      <c r="G70" s="624"/>
      <c r="H70" s="624"/>
      <c r="I70" s="624"/>
      <c r="J70" s="624"/>
    </row>
    <row r="71" spans="1:11" ht="18" customHeight="1">
      <c r="A71" s="365" t="s">
        <v>123</v>
      </c>
      <c r="B71" s="587" t="s">
        <v>159</v>
      </c>
      <c r="C71" s="588"/>
      <c r="D71" s="588"/>
      <c r="E71" s="589"/>
      <c r="F71" s="365" t="s">
        <v>209</v>
      </c>
      <c r="G71" s="369"/>
      <c r="H71" s="369"/>
      <c r="I71" s="369"/>
      <c r="J71" s="369"/>
    </row>
    <row r="72" spans="1:11" ht="15" customHeight="1">
      <c r="A72" s="161">
        <v>1</v>
      </c>
      <c r="B72" s="597" t="s">
        <v>377</v>
      </c>
      <c r="C72" s="598"/>
      <c r="D72" s="598"/>
      <c r="E72" s="599"/>
      <c r="F72" s="162">
        <f>план!G375+план!G414</f>
        <v>0</v>
      </c>
      <c r="G72" s="369"/>
      <c r="H72" s="369"/>
      <c r="I72" s="369"/>
      <c r="J72" s="369"/>
    </row>
    <row r="73" spans="1:11" ht="15" customHeight="1">
      <c r="A73" s="161">
        <v>2</v>
      </c>
      <c r="B73" s="597" t="s">
        <v>378</v>
      </c>
      <c r="C73" s="598"/>
      <c r="D73" s="598"/>
      <c r="E73" s="599"/>
      <c r="F73" s="162">
        <f>план!G415+план!G376</f>
        <v>0</v>
      </c>
      <c r="G73" s="369"/>
      <c r="H73" s="369"/>
      <c r="I73" s="369"/>
      <c r="J73" s="369"/>
    </row>
    <row r="74" spans="1:11" ht="16.5" customHeight="1">
      <c r="A74" s="621" t="s">
        <v>379</v>
      </c>
      <c r="B74" s="622"/>
      <c r="C74" s="622"/>
      <c r="D74" s="622"/>
      <c r="E74" s="623"/>
      <c r="F74" s="163">
        <f>SUM(F72:F73)</f>
        <v>0</v>
      </c>
    </row>
    <row r="75" spans="1:11" ht="17.25" hidden="1" customHeight="1">
      <c r="A75" s="143" t="s">
        <v>121</v>
      </c>
      <c r="B75" s="117"/>
      <c r="C75" s="144" t="s">
        <v>375</v>
      </c>
      <c r="D75" s="144"/>
      <c r="E75" s="113"/>
      <c r="F75" s="113"/>
      <c r="G75" s="113"/>
      <c r="H75" s="145"/>
      <c r="I75" s="117"/>
      <c r="J75" s="117"/>
      <c r="K75" s="164"/>
    </row>
    <row r="76" spans="1:11" ht="13.5" hidden="1" customHeight="1">
      <c r="A76" s="117"/>
      <c r="B76" s="117"/>
      <c r="C76" s="117"/>
      <c r="D76" s="117"/>
      <c r="E76" s="117"/>
      <c r="F76" s="117"/>
      <c r="G76" s="117"/>
      <c r="H76" s="117"/>
      <c r="I76" s="117"/>
      <c r="J76" s="117"/>
      <c r="K76" s="165"/>
    </row>
    <row r="77" spans="1:11" ht="16.5" hidden="1" customHeight="1">
      <c r="A77" s="624" t="s">
        <v>506</v>
      </c>
      <c r="B77" s="624"/>
      <c r="C77" s="624"/>
      <c r="D77" s="624"/>
      <c r="E77" s="624"/>
      <c r="F77" s="624"/>
      <c r="G77" s="624"/>
      <c r="H77" s="624"/>
      <c r="I77" s="624"/>
      <c r="J77" s="624"/>
    </row>
    <row r="78" spans="1:11" ht="24.75" hidden="1" customHeight="1">
      <c r="A78" s="365" t="s">
        <v>123</v>
      </c>
      <c r="B78" s="587" t="s">
        <v>159</v>
      </c>
      <c r="C78" s="588"/>
      <c r="D78" s="588"/>
      <c r="E78" s="589"/>
      <c r="F78" s="365" t="s">
        <v>209</v>
      </c>
      <c r="G78" s="369"/>
      <c r="H78" s="369"/>
      <c r="I78" s="369"/>
      <c r="J78" s="369"/>
    </row>
    <row r="79" spans="1:11" ht="15" hidden="1" customHeight="1">
      <c r="A79" s="161">
        <v>1</v>
      </c>
      <c r="B79" s="597" t="s">
        <v>377</v>
      </c>
      <c r="C79" s="598"/>
      <c r="D79" s="598"/>
      <c r="E79" s="599"/>
      <c r="F79" s="162">
        <f>план!G416+план!G378</f>
        <v>0</v>
      </c>
      <c r="G79" s="369"/>
      <c r="H79" s="369"/>
      <c r="I79" s="369"/>
      <c r="J79" s="369"/>
    </row>
    <row r="80" spans="1:11" ht="15" hidden="1" customHeight="1">
      <c r="A80" s="161">
        <v>2</v>
      </c>
      <c r="B80" s="597" t="s">
        <v>378</v>
      </c>
      <c r="C80" s="598"/>
      <c r="D80" s="598"/>
      <c r="E80" s="599"/>
      <c r="F80" s="162">
        <f>план!G417+план!G379</f>
        <v>0</v>
      </c>
      <c r="G80" s="369"/>
      <c r="H80" s="369"/>
      <c r="I80" s="369"/>
      <c r="J80" s="369"/>
    </row>
    <row r="81" spans="1:13" ht="16.5" hidden="1" customHeight="1">
      <c r="A81" s="621" t="s">
        <v>379</v>
      </c>
      <c r="B81" s="622"/>
      <c r="C81" s="622"/>
      <c r="D81" s="622"/>
      <c r="E81" s="623"/>
      <c r="F81" s="163">
        <f>SUM(F79:F80)</f>
        <v>0</v>
      </c>
    </row>
    <row r="82" spans="1:13" ht="12" customHeight="1">
      <c r="A82" s="594" t="s">
        <v>183</v>
      </c>
      <c r="B82" s="594"/>
      <c r="C82" s="594"/>
      <c r="D82" s="594"/>
      <c r="E82" s="594"/>
      <c r="F82" s="594"/>
      <c r="G82" s="594"/>
      <c r="H82" s="594"/>
      <c r="I82" s="594"/>
      <c r="J82" s="594"/>
    </row>
    <row r="83" spans="1:13" ht="3.75" customHeight="1"/>
    <row r="84" spans="1:13" ht="14.25">
      <c r="A84" s="166" t="s">
        <v>121</v>
      </c>
      <c r="C84" s="167">
        <v>244</v>
      </c>
    </row>
    <row r="85" spans="1:13">
      <c r="A85" s="112" t="s">
        <v>184</v>
      </c>
    </row>
    <row r="86" spans="1:13" ht="29.25" customHeight="1">
      <c r="A86" s="365" t="s">
        <v>123</v>
      </c>
      <c r="B86" s="587" t="s">
        <v>159</v>
      </c>
      <c r="C86" s="588"/>
      <c r="D86" s="588"/>
      <c r="E86" s="589"/>
      <c r="F86" s="365" t="s">
        <v>185</v>
      </c>
      <c r="G86" s="365" t="s">
        <v>186</v>
      </c>
      <c r="H86" s="365" t="s">
        <v>187</v>
      </c>
      <c r="I86" s="22" t="s">
        <v>149</v>
      </c>
      <c r="K86" s="115"/>
      <c r="M86" s="110"/>
    </row>
    <row r="87" spans="1:13" ht="17.25" customHeight="1">
      <c r="A87" s="168">
        <v>1</v>
      </c>
      <c r="B87" s="583" t="s">
        <v>389</v>
      </c>
      <c r="C87" s="590"/>
      <c r="D87" s="590"/>
      <c r="E87" s="591"/>
      <c r="F87" s="168"/>
      <c r="G87" s="152">
        <v>12</v>
      </c>
      <c r="H87" s="122">
        <f>I87/G87</f>
        <v>4000</v>
      </c>
      <c r="I87" s="122">
        <f>план!G381</f>
        <v>48000</v>
      </c>
      <c r="K87" s="115"/>
      <c r="M87" s="110"/>
    </row>
    <row r="88" spans="1:13" ht="17.25" customHeight="1">
      <c r="A88" s="168">
        <v>2</v>
      </c>
      <c r="B88" s="583" t="s">
        <v>189</v>
      </c>
      <c r="C88" s="590"/>
      <c r="D88" s="590"/>
      <c r="E88" s="591"/>
      <c r="F88" s="168"/>
      <c r="G88" s="152">
        <v>12</v>
      </c>
      <c r="H88" s="122">
        <f>I88/G88</f>
        <v>8541.6666666666661</v>
      </c>
      <c r="I88" s="122">
        <f>план!G418</f>
        <v>102500</v>
      </c>
      <c r="K88" s="115"/>
      <c r="M88" s="110"/>
    </row>
    <row r="89" spans="1:13" ht="27" customHeight="1">
      <c r="A89" s="136" t="s">
        <v>138</v>
      </c>
      <c r="B89" s="583" t="s">
        <v>190</v>
      </c>
      <c r="C89" s="590"/>
      <c r="D89" s="590"/>
      <c r="E89" s="591"/>
      <c r="F89" s="137"/>
      <c r="G89" s="152"/>
      <c r="H89" s="152"/>
      <c r="I89" s="122"/>
      <c r="K89" s="115"/>
      <c r="M89" s="110"/>
    </row>
    <row r="90" spans="1:13">
      <c r="A90" s="571" t="s">
        <v>191</v>
      </c>
      <c r="B90" s="572"/>
      <c r="C90" s="572"/>
      <c r="D90" s="572"/>
      <c r="E90" s="573"/>
      <c r="F90" s="138" t="s">
        <v>5</v>
      </c>
      <c r="G90" s="138" t="s">
        <v>5</v>
      </c>
      <c r="H90" s="138" t="s">
        <v>5</v>
      </c>
      <c r="I90" s="133">
        <f>SUM(I87:I89)</f>
        <v>150500</v>
      </c>
      <c r="K90" s="115"/>
      <c r="M90" s="110"/>
    </row>
    <row r="91" spans="1:13" ht="11.25" customHeight="1"/>
    <row r="92" spans="1:13" ht="13.5" customHeight="1">
      <c r="A92" s="112" t="s">
        <v>192</v>
      </c>
    </row>
    <row r="93" spans="1:13" ht="38.25">
      <c r="A93" s="365" t="s">
        <v>123</v>
      </c>
      <c r="B93" s="587" t="s">
        <v>159</v>
      </c>
      <c r="C93" s="588"/>
      <c r="D93" s="588"/>
      <c r="E93" s="589"/>
      <c r="F93" s="365" t="s">
        <v>160</v>
      </c>
      <c r="G93" s="365" t="s">
        <v>161</v>
      </c>
      <c r="H93" s="365" t="s">
        <v>162</v>
      </c>
      <c r="K93" s="115"/>
      <c r="M93" s="110"/>
    </row>
    <row r="94" spans="1:13" ht="21" customHeight="1">
      <c r="A94" s="136" t="s">
        <v>134</v>
      </c>
      <c r="B94" s="583" t="s">
        <v>193</v>
      </c>
      <c r="C94" s="590"/>
      <c r="D94" s="590"/>
      <c r="E94" s="591"/>
      <c r="F94" s="137"/>
      <c r="G94" s="137"/>
      <c r="H94" s="122">
        <f>план!G382</f>
        <v>0</v>
      </c>
      <c r="K94" s="115"/>
      <c r="M94" s="110"/>
    </row>
    <row r="95" spans="1:13">
      <c r="A95" s="571" t="s">
        <v>141</v>
      </c>
      <c r="B95" s="572"/>
      <c r="C95" s="572"/>
      <c r="D95" s="572"/>
      <c r="E95" s="573"/>
      <c r="F95" s="138" t="s">
        <v>5</v>
      </c>
      <c r="G95" s="138" t="s">
        <v>5</v>
      </c>
      <c r="H95" s="133">
        <f>SUM(H94:H94)</f>
        <v>0</v>
      </c>
      <c r="K95" s="115"/>
      <c r="M95" s="110"/>
    </row>
    <row r="96" spans="1:13" ht="7.5" customHeight="1"/>
    <row r="97" spans="1:13">
      <c r="A97" s="112" t="s">
        <v>194</v>
      </c>
    </row>
    <row r="98" spans="1:13" ht="38.25">
      <c r="A98" s="365" t="s">
        <v>123</v>
      </c>
      <c r="B98" s="602" t="s">
        <v>0</v>
      </c>
      <c r="C98" s="602"/>
      <c r="D98" s="602"/>
      <c r="E98" s="602"/>
      <c r="F98" s="602"/>
      <c r="G98" s="365" t="s">
        <v>195</v>
      </c>
      <c r="H98" s="365" t="s">
        <v>196</v>
      </c>
      <c r="I98" s="365" t="s">
        <v>197</v>
      </c>
      <c r="J98" s="365" t="s">
        <v>198</v>
      </c>
    </row>
    <row r="99" spans="1:13" ht="15" hidden="1" customHeight="1">
      <c r="A99" s="168">
        <v>1</v>
      </c>
      <c r="B99" s="617" t="s">
        <v>199</v>
      </c>
      <c r="C99" s="617"/>
      <c r="D99" s="617"/>
      <c r="E99" s="617"/>
      <c r="F99" s="617"/>
      <c r="G99" s="169">
        <f t="shared" ref="G99:G104" si="0">J99/H99</f>
        <v>0</v>
      </c>
      <c r="H99" s="170">
        <v>6.15</v>
      </c>
      <c r="I99" s="168"/>
      <c r="J99" s="122"/>
    </row>
    <row r="100" spans="1:13" ht="15" customHeight="1">
      <c r="A100" s="168">
        <v>2</v>
      </c>
      <c r="B100" s="617" t="s">
        <v>200</v>
      </c>
      <c r="C100" s="617"/>
      <c r="D100" s="617"/>
      <c r="E100" s="617"/>
      <c r="F100" s="617"/>
      <c r="G100" s="169">
        <f t="shared" si="0"/>
        <v>0</v>
      </c>
      <c r="H100" s="170">
        <f>1582.45</f>
        <v>1582.45</v>
      </c>
      <c r="I100" s="168"/>
      <c r="J100" s="171"/>
      <c r="K100" s="172">
        <f>K106-J106</f>
        <v>0</v>
      </c>
    </row>
    <row r="101" spans="1:13" ht="15" hidden="1" customHeight="1">
      <c r="A101" s="168">
        <v>3</v>
      </c>
      <c r="B101" s="617" t="s">
        <v>201</v>
      </c>
      <c r="C101" s="617"/>
      <c r="D101" s="617"/>
      <c r="E101" s="617"/>
      <c r="F101" s="617"/>
      <c r="G101" s="169">
        <f t="shared" si="0"/>
        <v>0</v>
      </c>
      <c r="H101" s="170">
        <v>38.4</v>
      </c>
      <c r="I101" s="168"/>
      <c r="J101" s="122"/>
    </row>
    <row r="102" spans="1:13" ht="27.75" customHeight="1">
      <c r="A102" s="168">
        <v>4</v>
      </c>
      <c r="B102" s="617" t="s">
        <v>202</v>
      </c>
      <c r="C102" s="617"/>
      <c r="D102" s="617"/>
      <c r="E102" s="617"/>
      <c r="F102" s="617"/>
      <c r="G102" s="169">
        <f t="shared" si="0"/>
        <v>50213.406979663574</v>
      </c>
      <c r="H102" s="170">
        <f>(21.37+18.46)/2</f>
        <v>19.914999999999999</v>
      </c>
      <c r="I102" s="168"/>
      <c r="J102" s="122">
        <v>1000000</v>
      </c>
    </row>
    <row r="103" spans="1:13" ht="15" hidden="1" customHeight="1">
      <c r="A103" s="152">
        <v>5</v>
      </c>
      <c r="B103" s="617" t="s">
        <v>203</v>
      </c>
      <c r="C103" s="617"/>
      <c r="D103" s="617"/>
      <c r="E103" s="617"/>
      <c r="F103" s="617"/>
      <c r="G103" s="169">
        <f t="shared" si="0"/>
        <v>0</v>
      </c>
      <c r="H103" s="170">
        <v>6475.05</v>
      </c>
      <c r="I103" s="173"/>
      <c r="J103" s="122"/>
    </row>
    <row r="104" spans="1:13" ht="15" customHeight="1">
      <c r="A104" s="152">
        <v>6</v>
      </c>
      <c r="B104" s="617" t="s">
        <v>204</v>
      </c>
      <c r="C104" s="617"/>
      <c r="D104" s="617"/>
      <c r="E104" s="617"/>
      <c r="F104" s="617"/>
      <c r="G104" s="169">
        <f t="shared" si="0"/>
        <v>153.49867333289478</v>
      </c>
      <c r="H104" s="170">
        <v>456.03</v>
      </c>
      <c r="I104" s="173"/>
      <c r="J104" s="122">
        <v>70000</v>
      </c>
    </row>
    <row r="105" spans="1:13" ht="20.25" hidden="1" customHeight="1">
      <c r="A105" s="152">
        <v>7</v>
      </c>
      <c r="B105" s="617" t="s">
        <v>205</v>
      </c>
      <c r="C105" s="617"/>
      <c r="D105" s="617"/>
      <c r="E105" s="617"/>
      <c r="F105" s="617"/>
      <c r="G105" s="169">
        <v>4</v>
      </c>
      <c r="H105" s="170">
        <v>5.12</v>
      </c>
      <c r="I105" s="173"/>
      <c r="J105" s="122"/>
    </row>
    <row r="106" spans="1:13">
      <c r="A106" s="613" t="s">
        <v>141</v>
      </c>
      <c r="B106" s="614"/>
      <c r="C106" s="614"/>
      <c r="D106" s="614"/>
      <c r="E106" s="614"/>
      <c r="F106" s="615"/>
      <c r="G106" s="138" t="s">
        <v>5</v>
      </c>
      <c r="H106" s="138" t="s">
        <v>5</v>
      </c>
      <c r="I106" s="138" t="s">
        <v>5</v>
      </c>
      <c r="J106" s="133">
        <f>SUM(J99:J105)</f>
        <v>1070000</v>
      </c>
      <c r="K106" s="139">
        <f>план!G383</f>
        <v>1070000</v>
      </c>
    </row>
    <row r="107" spans="1:13" ht="11.25" customHeight="1">
      <c r="K107" s="174"/>
    </row>
    <row r="108" spans="1:13">
      <c r="A108" s="112" t="s">
        <v>206</v>
      </c>
    </row>
    <row r="109" spans="1:13" ht="38.25">
      <c r="A109" s="373" t="s">
        <v>123</v>
      </c>
      <c r="B109" s="580" t="s">
        <v>0</v>
      </c>
      <c r="C109" s="581"/>
      <c r="D109" s="581"/>
      <c r="E109" s="581"/>
      <c r="F109" s="581"/>
      <c r="G109" s="581"/>
      <c r="H109" s="581"/>
      <c r="I109" s="582"/>
      <c r="J109" s="373" t="s">
        <v>166</v>
      </c>
      <c r="K109" s="115"/>
      <c r="M109" s="110"/>
    </row>
    <row r="110" spans="1:13" ht="185.25" customHeight="1">
      <c r="A110" s="175" t="s">
        <v>134</v>
      </c>
      <c r="B110" s="592" t="s">
        <v>490</v>
      </c>
      <c r="C110" s="584"/>
      <c r="D110" s="584"/>
      <c r="E110" s="584"/>
      <c r="F110" s="584"/>
      <c r="G110" s="584"/>
      <c r="H110" s="584"/>
      <c r="I110" s="585"/>
      <c r="J110" s="176">
        <f>план!G384</f>
        <v>164000</v>
      </c>
      <c r="K110" s="115"/>
      <c r="M110" s="110"/>
    </row>
    <row r="111" spans="1:13">
      <c r="A111" s="571" t="s">
        <v>141</v>
      </c>
      <c r="B111" s="572"/>
      <c r="C111" s="572"/>
      <c r="D111" s="572"/>
      <c r="E111" s="572"/>
      <c r="F111" s="572"/>
      <c r="G111" s="572"/>
      <c r="H111" s="572"/>
      <c r="I111" s="573"/>
      <c r="J111" s="374">
        <f>J110</f>
        <v>164000</v>
      </c>
      <c r="K111" s="115"/>
      <c r="M111" s="139"/>
    </row>
    <row r="112" spans="1:13" ht="6" customHeight="1"/>
    <row r="113" spans="1:13" ht="2.25" customHeight="1"/>
    <row r="114" spans="1:13">
      <c r="A114" s="112" t="s">
        <v>207</v>
      </c>
    </row>
    <row r="115" spans="1:13" ht="6" customHeight="1"/>
    <row r="116" spans="1:13" ht="38.25">
      <c r="A116" s="373" t="s">
        <v>123</v>
      </c>
      <c r="B116" s="580" t="s">
        <v>0</v>
      </c>
      <c r="C116" s="581"/>
      <c r="D116" s="581"/>
      <c r="E116" s="581"/>
      <c r="F116" s="581"/>
      <c r="G116" s="581"/>
      <c r="H116" s="581"/>
      <c r="I116" s="582"/>
      <c r="J116" s="373" t="s">
        <v>166</v>
      </c>
      <c r="K116" s="115"/>
      <c r="M116" s="110"/>
    </row>
    <row r="117" spans="1:13" ht="279" customHeight="1">
      <c r="A117" s="136" t="s">
        <v>134</v>
      </c>
      <c r="B117" s="592" t="s">
        <v>427</v>
      </c>
      <c r="C117" s="584"/>
      <c r="D117" s="584"/>
      <c r="E117" s="584"/>
      <c r="F117" s="584"/>
      <c r="G117" s="584"/>
      <c r="H117" s="584"/>
      <c r="I117" s="585"/>
      <c r="J117" s="122">
        <f>план!G385+план!G386+план!G419+план!G427</f>
        <v>332230.40000000002</v>
      </c>
      <c r="K117" s="115"/>
      <c r="M117" s="110"/>
    </row>
    <row r="118" spans="1:13">
      <c r="A118" s="571" t="s">
        <v>141</v>
      </c>
      <c r="B118" s="572"/>
      <c r="C118" s="572"/>
      <c r="D118" s="572"/>
      <c r="E118" s="572"/>
      <c r="F118" s="572"/>
      <c r="G118" s="572"/>
      <c r="H118" s="572"/>
      <c r="I118" s="573"/>
      <c r="J118" s="133">
        <f>J117</f>
        <v>332230.40000000002</v>
      </c>
      <c r="K118" s="115"/>
      <c r="M118" s="139"/>
    </row>
    <row r="119" spans="1:13" ht="8.25" customHeight="1"/>
    <row r="120" spans="1:13" ht="15">
      <c r="A120" s="112" t="s">
        <v>208</v>
      </c>
    </row>
    <row r="121" spans="1:13" ht="6.75" customHeight="1"/>
    <row r="122" spans="1:13" ht="26.25" customHeight="1">
      <c r="A122" s="365" t="s">
        <v>123</v>
      </c>
      <c r="B122" s="587" t="s">
        <v>159</v>
      </c>
      <c r="C122" s="588"/>
      <c r="D122" s="588"/>
      <c r="E122" s="588"/>
      <c r="F122" s="588"/>
      <c r="G122" s="588"/>
      <c r="H122" s="588"/>
      <c r="I122" s="589"/>
      <c r="J122" s="365" t="s">
        <v>209</v>
      </c>
      <c r="K122" s="115"/>
      <c r="M122" s="110"/>
    </row>
    <row r="123" spans="1:13" ht="282" customHeight="1">
      <c r="A123" s="177">
        <v>1</v>
      </c>
      <c r="B123" s="618" t="s">
        <v>426</v>
      </c>
      <c r="C123" s="619"/>
      <c r="D123" s="619"/>
      <c r="E123" s="619"/>
      <c r="F123" s="619"/>
      <c r="G123" s="619"/>
      <c r="H123" s="619"/>
      <c r="I123" s="620"/>
      <c r="J123" s="178">
        <f>план!G396+план!G397+план!G422+план!G423+план!G394+план!G421++план!G395+план!G393</f>
        <v>58800</v>
      </c>
      <c r="K123" s="115"/>
      <c r="M123" s="110"/>
    </row>
    <row r="124" spans="1:13" s="112" customFormat="1" ht="13.5" customHeight="1">
      <c r="A124" s="571" t="s">
        <v>141</v>
      </c>
      <c r="B124" s="572"/>
      <c r="C124" s="572"/>
      <c r="D124" s="572"/>
      <c r="E124" s="572"/>
      <c r="F124" s="572"/>
      <c r="G124" s="572"/>
      <c r="H124" s="572"/>
      <c r="I124" s="573"/>
      <c r="J124" s="133">
        <f>J123</f>
        <v>58800</v>
      </c>
      <c r="M124" s="363"/>
    </row>
    <row r="125" spans="1:13" s="112" customFormat="1" ht="4.5" customHeight="1">
      <c r="A125" s="179"/>
      <c r="B125" s="179"/>
      <c r="C125" s="179"/>
      <c r="D125" s="179"/>
      <c r="E125" s="179"/>
      <c r="F125" s="180"/>
      <c r="G125" s="181"/>
      <c r="H125" s="142"/>
      <c r="I125" s="114"/>
      <c r="K125" s="363"/>
    </row>
    <row r="126" spans="1:13" ht="14.25">
      <c r="A126" s="166" t="s">
        <v>121</v>
      </c>
      <c r="C126" s="167">
        <v>247</v>
      </c>
    </row>
    <row r="127" spans="1:13">
      <c r="A127" s="112" t="s">
        <v>502</v>
      </c>
    </row>
    <row r="128" spans="1:13" ht="33.75" customHeight="1">
      <c r="A128" s="365" t="s">
        <v>123</v>
      </c>
      <c r="B128" s="602" t="s">
        <v>0</v>
      </c>
      <c r="C128" s="602"/>
      <c r="D128" s="602"/>
      <c r="E128" s="602"/>
      <c r="F128" s="602"/>
      <c r="G128" s="365" t="s">
        <v>195</v>
      </c>
      <c r="H128" s="365" t="s">
        <v>196</v>
      </c>
      <c r="I128" s="365" t="s">
        <v>197</v>
      </c>
      <c r="J128" s="365" t="s">
        <v>198</v>
      </c>
    </row>
    <row r="129" spans="1:12" ht="15" customHeight="1">
      <c r="A129" s="168">
        <v>1</v>
      </c>
      <c r="B129" s="617" t="s">
        <v>199</v>
      </c>
      <c r="C129" s="617"/>
      <c r="D129" s="617"/>
      <c r="E129" s="617"/>
      <c r="F129" s="617"/>
      <c r="G129" s="169">
        <f t="shared" ref="G129:G134" si="1">J129/H129</f>
        <v>97560.975609756089</v>
      </c>
      <c r="H129" s="170">
        <v>6.15</v>
      </c>
      <c r="I129" s="168"/>
      <c r="J129" s="122">
        <v>600000</v>
      </c>
    </row>
    <row r="130" spans="1:12" ht="15" customHeight="1">
      <c r="A130" s="168">
        <v>2</v>
      </c>
      <c r="B130" s="617" t="s">
        <v>200</v>
      </c>
      <c r="C130" s="617"/>
      <c r="D130" s="617"/>
      <c r="E130" s="617"/>
      <c r="F130" s="617"/>
      <c r="G130" s="169">
        <f t="shared" si="1"/>
        <v>755.79007235615654</v>
      </c>
      <c r="H130" s="170">
        <f>1582.45</f>
        <v>1582.45</v>
      </c>
      <c r="I130" s="168"/>
      <c r="J130" s="171">
        <v>1196000</v>
      </c>
      <c r="K130" s="172">
        <f>K136-J136</f>
        <v>0</v>
      </c>
    </row>
    <row r="131" spans="1:12" ht="15" customHeight="1">
      <c r="A131" s="168">
        <v>3</v>
      </c>
      <c r="B131" s="617" t="s">
        <v>201</v>
      </c>
      <c r="C131" s="617"/>
      <c r="D131" s="617"/>
      <c r="E131" s="617"/>
      <c r="F131" s="617"/>
      <c r="G131" s="169">
        <f t="shared" si="1"/>
        <v>0</v>
      </c>
      <c r="H131" s="170">
        <v>38.4</v>
      </c>
      <c r="I131" s="168"/>
      <c r="J131" s="122"/>
    </row>
    <row r="132" spans="1:12" ht="27.75" hidden="1" customHeight="1">
      <c r="A132" s="168">
        <v>4</v>
      </c>
      <c r="B132" s="617" t="s">
        <v>202</v>
      </c>
      <c r="C132" s="617"/>
      <c r="D132" s="617"/>
      <c r="E132" s="617"/>
      <c r="F132" s="617"/>
      <c r="G132" s="169">
        <f t="shared" si="1"/>
        <v>0</v>
      </c>
      <c r="H132" s="170">
        <f>(21.37+18.46)/2</f>
        <v>19.914999999999999</v>
      </c>
      <c r="I132" s="168"/>
      <c r="J132" s="122"/>
    </row>
    <row r="133" spans="1:12" ht="15" customHeight="1">
      <c r="A133" s="152">
        <v>5</v>
      </c>
      <c r="B133" s="617" t="s">
        <v>203</v>
      </c>
      <c r="C133" s="617"/>
      <c r="D133" s="617"/>
      <c r="E133" s="617"/>
      <c r="F133" s="617"/>
      <c r="G133" s="169">
        <f t="shared" si="1"/>
        <v>0</v>
      </c>
      <c r="H133" s="170">
        <v>6475.05</v>
      </c>
      <c r="I133" s="173"/>
      <c r="J133" s="122"/>
    </row>
    <row r="134" spans="1:12" ht="15" hidden="1" customHeight="1">
      <c r="A134" s="152">
        <v>6</v>
      </c>
      <c r="B134" s="617" t="s">
        <v>204</v>
      </c>
      <c r="C134" s="617"/>
      <c r="D134" s="617"/>
      <c r="E134" s="617"/>
      <c r="F134" s="617"/>
      <c r="G134" s="169">
        <f t="shared" si="1"/>
        <v>0</v>
      </c>
      <c r="H134" s="170">
        <v>456.03</v>
      </c>
      <c r="I134" s="173"/>
      <c r="J134" s="122"/>
    </row>
    <row r="135" spans="1:12" ht="20.25" customHeight="1">
      <c r="A135" s="152">
        <v>7</v>
      </c>
      <c r="B135" s="617" t="s">
        <v>205</v>
      </c>
      <c r="C135" s="617"/>
      <c r="D135" s="617"/>
      <c r="E135" s="617"/>
      <c r="F135" s="617"/>
      <c r="G135" s="169">
        <v>4</v>
      </c>
      <c r="H135" s="170">
        <v>5.12</v>
      </c>
      <c r="I135" s="173"/>
      <c r="J135" s="122"/>
    </row>
    <row r="136" spans="1:12">
      <c r="A136" s="613" t="s">
        <v>141</v>
      </c>
      <c r="B136" s="614"/>
      <c r="C136" s="614"/>
      <c r="D136" s="614"/>
      <c r="E136" s="614"/>
      <c r="F136" s="615"/>
      <c r="G136" s="138" t="s">
        <v>5</v>
      </c>
      <c r="H136" s="138" t="s">
        <v>5</v>
      </c>
      <c r="I136" s="138" t="s">
        <v>5</v>
      </c>
      <c r="J136" s="133">
        <f>SUM(J129:J135)</f>
        <v>1796000</v>
      </c>
      <c r="K136" s="139">
        <f>план!G387+план!G431+план!G435</f>
        <v>1796000</v>
      </c>
    </row>
    <row r="137" spans="1:12">
      <c r="A137" s="594" t="s">
        <v>210</v>
      </c>
      <c r="B137" s="594"/>
      <c r="C137" s="594"/>
      <c r="D137" s="594"/>
      <c r="E137" s="594"/>
      <c r="F137" s="594"/>
      <c r="G137" s="594"/>
      <c r="H137" s="594"/>
      <c r="I137" s="594"/>
      <c r="J137" s="594"/>
    </row>
    <row r="138" spans="1:12">
      <c r="A138" s="112" t="s">
        <v>121</v>
      </c>
      <c r="C138" s="182" t="s">
        <v>390</v>
      </c>
    </row>
    <row r="139" spans="1:12">
      <c r="A139" s="112" t="s">
        <v>211</v>
      </c>
    </row>
    <row r="140" spans="1:12" ht="50.25" customHeight="1">
      <c r="A140" s="365" t="s">
        <v>123</v>
      </c>
      <c r="B140" s="587" t="s">
        <v>159</v>
      </c>
      <c r="C140" s="588"/>
      <c r="D140" s="588"/>
      <c r="E140" s="588"/>
      <c r="F140" s="589"/>
      <c r="G140" s="365" t="s">
        <v>212</v>
      </c>
      <c r="H140" s="365" t="s">
        <v>213</v>
      </c>
      <c r="I140" s="602" t="s">
        <v>214</v>
      </c>
      <c r="J140" s="602"/>
      <c r="K140" s="115"/>
      <c r="L140" s="110"/>
    </row>
    <row r="141" spans="1:12" ht="31.5" customHeight="1">
      <c r="A141" s="183"/>
      <c r="B141" s="583" t="s">
        <v>215</v>
      </c>
      <c r="C141" s="590"/>
      <c r="D141" s="590"/>
      <c r="E141" s="590"/>
      <c r="F141" s="591"/>
      <c r="G141" s="122">
        <f>I141/0.22*10</f>
        <v>13601219.999999998</v>
      </c>
      <c r="H141" s="152">
        <v>2.2000000000000002</v>
      </c>
      <c r="I141" s="616">
        <f>план!G389+план!G401</f>
        <v>299226.83999999997</v>
      </c>
      <c r="J141" s="616"/>
      <c r="K141" s="115"/>
      <c r="L141" s="110"/>
    </row>
    <row r="142" spans="1:12">
      <c r="A142" s="571" t="s">
        <v>141</v>
      </c>
      <c r="B142" s="572"/>
      <c r="C142" s="572"/>
      <c r="D142" s="572"/>
      <c r="E142" s="572"/>
      <c r="F142" s="573"/>
      <c r="G142" s="184"/>
      <c r="H142" s="138" t="s">
        <v>5</v>
      </c>
      <c r="I142" s="612">
        <f>I141</f>
        <v>299226.83999999997</v>
      </c>
      <c r="J142" s="612"/>
      <c r="K142" s="115"/>
      <c r="L142" s="110"/>
    </row>
    <row r="143" spans="1:12" s="112" customFormat="1" ht="10.5" customHeight="1">
      <c r="A143" s="179"/>
      <c r="B143" s="179"/>
      <c r="C143" s="179"/>
      <c r="D143" s="179"/>
      <c r="E143" s="179"/>
      <c r="F143" s="180"/>
      <c r="G143" s="181"/>
      <c r="H143" s="142"/>
      <c r="I143" s="114"/>
      <c r="K143" s="363"/>
    </row>
    <row r="144" spans="1:12">
      <c r="A144" s="112" t="s">
        <v>121</v>
      </c>
      <c r="C144" s="182" t="s">
        <v>394</v>
      </c>
    </row>
    <row r="145" spans="1:13">
      <c r="A145" s="112" t="s">
        <v>216</v>
      </c>
    </row>
    <row r="146" spans="1:13" ht="21.75" customHeight="1">
      <c r="A146" s="365" t="s">
        <v>123</v>
      </c>
      <c r="B146" s="602" t="s">
        <v>159</v>
      </c>
      <c r="C146" s="602"/>
      <c r="D146" s="602"/>
      <c r="E146" s="602"/>
      <c r="F146" s="602"/>
      <c r="G146" s="602"/>
      <c r="H146" s="602"/>
      <c r="I146" s="365" t="s">
        <v>217</v>
      </c>
      <c r="J146" s="22" t="s">
        <v>218</v>
      </c>
      <c r="K146" s="115"/>
      <c r="M146" s="110"/>
    </row>
    <row r="147" spans="1:13" ht="25.5" customHeight="1">
      <c r="A147" s="136" t="s">
        <v>134</v>
      </c>
      <c r="B147" s="583" t="s">
        <v>219</v>
      </c>
      <c r="C147" s="590"/>
      <c r="D147" s="590"/>
      <c r="E147" s="590"/>
      <c r="F147" s="590"/>
      <c r="G147" s="590"/>
      <c r="H147" s="591"/>
      <c r="I147" s="137"/>
      <c r="J147" s="122">
        <f>план!G390+план!G420</f>
        <v>0</v>
      </c>
      <c r="K147" s="115"/>
      <c r="M147" s="110"/>
    </row>
    <row r="148" spans="1:13" s="112" customFormat="1">
      <c r="A148" s="593" t="s">
        <v>141</v>
      </c>
      <c r="B148" s="593"/>
      <c r="C148" s="593"/>
      <c r="D148" s="593"/>
      <c r="E148" s="593"/>
      <c r="F148" s="593"/>
      <c r="G148" s="593"/>
      <c r="H148" s="593"/>
      <c r="I148" s="138" t="s">
        <v>5</v>
      </c>
      <c r="J148" s="133">
        <f>J147</f>
        <v>0</v>
      </c>
      <c r="M148" s="363"/>
    </row>
    <row r="149" spans="1:13" s="112" customFormat="1" ht="10.5" customHeight="1">
      <c r="A149" s="179"/>
      <c r="B149" s="179"/>
      <c r="C149" s="179"/>
      <c r="D149" s="179"/>
      <c r="E149" s="179"/>
      <c r="F149" s="180"/>
      <c r="G149" s="181"/>
      <c r="H149" s="142"/>
      <c r="I149" s="114"/>
      <c r="K149" s="363"/>
    </row>
    <row r="150" spans="1:13">
      <c r="A150" s="112" t="s">
        <v>121</v>
      </c>
      <c r="C150" s="182" t="s">
        <v>393</v>
      </c>
    </row>
    <row r="151" spans="1:13">
      <c r="A151" s="112" t="s">
        <v>220</v>
      </c>
    </row>
    <row r="152" spans="1:13" ht="21.75" customHeight="1">
      <c r="A152" s="365" t="s">
        <v>123</v>
      </c>
      <c r="B152" s="602" t="s">
        <v>159</v>
      </c>
      <c r="C152" s="602"/>
      <c r="D152" s="602"/>
      <c r="E152" s="602"/>
      <c r="F152" s="602"/>
      <c r="G152" s="602"/>
      <c r="H152" s="602"/>
      <c r="I152" s="365" t="s">
        <v>217</v>
      </c>
      <c r="J152" s="22" t="s">
        <v>218</v>
      </c>
      <c r="K152" s="115"/>
      <c r="M152" s="110"/>
    </row>
    <row r="153" spans="1:13" ht="25.5" customHeight="1">
      <c r="A153" s="136" t="s">
        <v>134</v>
      </c>
      <c r="B153" s="583" t="s">
        <v>221</v>
      </c>
      <c r="C153" s="590"/>
      <c r="D153" s="590"/>
      <c r="E153" s="590"/>
      <c r="F153" s="590"/>
      <c r="G153" s="590"/>
      <c r="H153" s="591"/>
      <c r="I153" s="137"/>
      <c r="J153" s="122">
        <f>план!G391</f>
        <v>0</v>
      </c>
      <c r="K153" s="115"/>
      <c r="M153" s="110"/>
    </row>
    <row r="154" spans="1:13" s="112" customFormat="1">
      <c r="A154" s="593" t="s">
        <v>141</v>
      </c>
      <c r="B154" s="593"/>
      <c r="C154" s="593"/>
      <c r="D154" s="593"/>
      <c r="E154" s="593"/>
      <c r="F154" s="593"/>
      <c r="G154" s="593"/>
      <c r="H154" s="593"/>
      <c r="I154" s="138" t="s">
        <v>5</v>
      </c>
      <c r="J154" s="133">
        <f>J153</f>
        <v>0</v>
      </c>
      <c r="M154" s="363"/>
    </row>
    <row r="155" spans="1:13" ht="15.75" customHeight="1">
      <c r="A155" s="594" t="s">
        <v>222</v>
      </c>
      <c r="B155" s="594"/>
      <c r="C155" s="594"/>
      <c r="D155" s="594"/>
      <c r="E155" s="594"/>
      <c r="F155" s="594"/>
      <c r="G155" s="594"/>
      <c r="H155" s="594"/>
      <c r="I155" s="594"/>
      <c r="J155" s="594"/>
      <c r="K155" s="165"/>
    </row>
    <row r="156" spans="1:13" ht="5.25" customHeight="1"/>
    <row r="157" spans="1:13" s="364" customFormat="1" ht="22.5" customHeight="1">
      <c r="A157" s="364" t="s">
        <v>118</v>
      </c>
      <c r="D157" s="364" t="s">
        <v>223</v>
      </c>
      <c r="K157" s="236">
        <f>J162+J168+J174+J180+J185+H191+I206+I218+I226+H232+J239+I212+J246+J253-план!M365</f>
        <v>0</v>
      </c>
    </row>
    <row r="158" spans="1:13" ht="14.25">
      <c r="A158" s="166" t="s">
        <v>121</v>
      </c>
      <c r="C158" s="167">
        <v>243</v>
      </c>
    </row>
    <row r="159" spans="1:13">
      <c r="A159" s="112" t="s">
        <v>224</v>
      </c>
    </row>
    <row r="160" spans="1:13" ht="38.25">
      <c r="A160" s="373" t="s">
        <v>123</v>
      </c>
      <c r="B160" s="608" t="s">
        <v>0</v>
      </c>
      <c r="C160" s="608"/>
      <c r="D160" s="608"/>
      <c r="E160" s="608"/>
      <c r="F160" s="608"/>
      <c r="G160" s="608"/>
      <c r="H160" s="608"/>
      <c r="I160" s="608"/>
      <c r="J160" s="373" t="s">
        <v>166</v>
      </c>
      <c r="K160" s="115"/>
      <c r="L160" s="110"/>
    </row>
    <row r="161" spans="1:12" ht="25.5" customHeight="1">
      <c r="A161" s="136" t="s">
        <v>136</v>
      </c>
      <c r="B161" s="607" t="s">
        <v>383</v>
      </c>
      <c r="C161" s="607"/>
      <c r="D161" s="607"/>
      <c r="E161" s="607"/>
      <c r="F161" s="607"/>
      <c r="G161" s="607"/>
      <c r="H161" s="607"/>
      <c r="I161" s="607"/>
      <c r="J161" s="372">
        <f>план!G465</f>
        <v>0</v>
      </c>
      <c r="K161" s="185"/>
      <c r="L161" s="110"/>
    </row>
    <row r="162" spans="1:12">
      <c r="A162" s="593" t="s">
        <v>141</v>
      </c>
      <c r="B162" s="593"/>
      <c r="C162" s="593"/>
      <c r="D162" s="593"/>
      <c r="E162" s="593"/>
      <c r="F162" s="593"/>
      <c r="G162" s="593"/>
      <c r="H162" s="593"/>
      <c r="I162" s="593"/>
      <c r="J162" s="374">
        <f>J161</f>
        <v>0</v>
      </c>
      <c r="K162" s="115"/>
      <c r="L162" s="139"/>
    </row>
    <row r="163" spans="1:12" ht="6.75" customHeight="1">
      <c r="A163" s="140"/>
      <c r="B163" s="140"/>
      <c r="C163" s="140"/>
      <c r="D163" s="140"/>
      <c r="E163" s="140"/>
      <c r="F163" s="140"/>
      <c r="G163" s="140"/>
      <c r="H163" s="140"/>
      <c r="I163" s="186"/>
      <c r="K163" s="115"/>
      <c r="L163" s="139"/>
    </row>
    <row r="164" spans="1:12">
      <c r="A164" s="112" t="s">
        <v>225</v>
      </c>
    </row>
    <row r="165" spans="1:12" ht="6" customHeight="1"/>
    <row r="166" spans="1:12" ht="38.25">
      <c r="A166" s="373" t="s">
        <v>123</v>
      </c>
      <c r="B166" s="608" t="s">
        <v>0</v>
      </c>
      <c r="C166" s="608"/>
      <c r="D166" s="608"/>
      <c r="E166" s="608"/>
      <c r="F166" s="608"/>
      <c r="G166" s="608"/>
      <c r="H166" s="608"/>
      <c r="I166" s="608"/>
      <c r="J166" s="373" t="s">
        <v>166</v>
      </c>
      <c r="K166" s="115"/>
      <c r="L166" s="110"/>
    </row>
    <row r="167" spans="1:12" ht="48" customHeight="1">
      <c r="A167" s="136" t="s">
        <v>136</v>
      </c>
      <c r="B167" s="607" t="s">
        <v>384</v>
      </c>
      <c r="C167" s="607"/>
      <c r="D167" s="607"/>
      <c r="E167" s="607"/>
      <c r="F167" s="607"/>
      <c r="G167" s="607"/>
      <c r="H167" s="607"/>
      <c r="I167" s="607"/>
      <c r="J167" s="372"/>
      <c r="K167" s="115"/>
      <c r="L167" s="110"/>
    </row>
    <row r="168" spans="1:12">
      <c r="A168" s="593" t="s">
        <v>141</v>
      </c>
      <c r="B168" s="593"/>
      <c r="C168" s="593"/>
      <c r="D168" s="593"/>
      <c r="E168" s="593"/>
      <c r="F168" s="593"/>
      <c r="G168" s="593"/>
      <c r="H168" s="593"/>
      <c r="I168" s="593"/>
      <c r="J168" s="374">
        <f>J167</f>
        <v>0</v>
      </c>
      <c r="K168" s="115"/>
      <c r="L168" s="139"/>
    </row>
    <row r="169" spans="1:12" ht="6.75" customHeight="1"/>
    <row r="170" spans="1:12" ht="14.25">
      <c r="A170" s="166" t="s">
        <v>121</v>
      </c>
      <c r="C170" s="167">
        <v>244</v>
      </c>
    </row>
    <row r="171" spans="1:12">
      <c r="A171" s="112" t="s">
        <v>226</v>
      </c>
    </row>
    <row r="172" spans="1:12" ht="38.25">
      <c r="A172" s="373" t="s">
        <v>123</v>
      </c>
      <c r="B172" s="608" t="s">
        <v>0</v>
      </c>
      <c r="C172" s="608"/>
      <c r="D172" s="608"/>
      <c r="E172" s="608"/>
      <c r="F172" s="608"/>
      <c r="G172" s="608"/>
      <c r="H172" s="608"/>
      <c r="I172" s="608"/>
      <c r="J172" s="373" t="s">
        <v>166</v>
      </c>
      <c r="K172" s="115"/>
      <c r="L172" s="110"/>
    </row>
    <row r="173" spans="1:12" ht="80.25" customHeight="1">
      <c r="A173" s="136" t="s">
        <v>136</v>
      </c>
      <c r="B173" s="592" t="s">
        <v>492</v>
      </c>
      <c r="C173" s="584"/>
      <c r="D173" s="584"/>
      <c r="E173" s="584"/>
      <c r="F173" s="584"/>
      <c r="G173" s="584"/>
      <c r="H173" s="584"/>
      <c r="I173" s="585"/>
      <c r="J173" s="372">
        <f>план!G467+план!G447+план!G448</f>
        <v>0</v>
      </c>
      <c r="K173" s="115"/>
      <c r="L173" s="110"/>
    </row>
    <row r="174" spans="1:12">
      <c r="A174" s="593" t="s">
        <v>141</v>
      </c>
      <c r="B174" s="593"/>
      <c r="C174" s="593"/>
      <c r="D174" s="593"/>
      <c r="E174" s="593"/>
      <c r="F174" s="593"/>
      <c r="G174" s="593"/>
      <c r="H174" s="593"/>
      <c r="I174" s="593"/>
      <c r="J174" s="374">
        <f>J173</f>
        <v>0</v>
      </c>
      <c r="K174" s="115"/>
      <c r="L174" s="139"/>
    </row>
    <row r="175" spans="1:12" ht="6.75" customHeight="1">
      <c r="A175" s="140"/>
      <c r="B175" s="140"/>
      <c r="C175" s="140"/>
      <c r="D175" s="140"/>
      <c r="E175" s="140"/>
      <c r="F175" s="140"/>
      <c r="G175" s="140"/>
      <c r="H175" s="140"/>
      <c r="I175" s="186"/>
      <c r="K175" s="115"/>
      <c r="L175" s="139"/>
    </row>
    <row r="176" spans="1:12">
      <c r="A176" s="112" t="s">
        <v>227</v>
      </c>
    </row>
    <row r="177" spans="1:13" ht="6" customHeight="1"/>
    <row r="178" spans="1:13" ht="38.25">
      <c r="A178" s="373" t="s">
        <v>123</v>
      </c>
      <c r="B178" s="608" t="s">
        <v>0</v>
      </c>
      <c r="C178" s="608"/>
      <c r="D178" s="608"/>
      <c r="E178" s="608"/>
      <c r="F178" s="608"/>
      <c r="G178" s="608"/>
      <c r="H178" s="608"/>
      <c r="I178" s="608"/>
      <c r="J178" s="373" t="s">
        <v>166</v>
      </c>
      <c r="K178" s="115"/>
      <c r="L178" s="110"/>
    </row>
    <row r="179" spans="1:13" ht="150.75" customHeight="1">
      <c r="A179" s="136" t="s">
        <v>136</v>
      </c>
      <c r="B179" s="603" t="s">
        <v>543</v>
      </c>
      <c r="C179" s="607"/>
      <c r="D179" s="607"/>
      <c r="E179" s="607"/>
      <c r="F179" s="607"/>
      <c r="G179" s="607"/>
      <c r="H179" s="607"/>
      <c r="I179" s="607"/>
      <c r="J179" s="372">
        <f>план!G453+план!G486</f>
        <v>6749050</v>
      </c>
      <c r="K179" s="115"/>
      <c r="L179" s="110"/>
    </row>
    <row r="180" spans="1:13">
      <c r="A180" s="593" t="s">
        <v>141</v>
      </c>
      <c r="B180" s="593"/>
      <c r="C180" s="593"/>
      <c r="D180" s="593"/>
      <c r="E180" s="593"/>
      <c r="F180" s="593"/>
      <c r="G180" s="593"/>
      <c r="H180" s="593"/>
      <c r="I180" s="593"/>
      <c r="J180" s="374">
        <f>J179</f>
        <v>6749050</v>
      </c>
      <c r="K180" s="115"/>
      <c r="L180" s="139"/>
    </row>
    <row r="181" spans="1:13" ht="6.75" customHeight="1">
      <c r="A181" s="140"/>
      <c r="B181" s="140"/>
      <c r="C181" s="140"/>
      <c r="D181" s="140"/>
      <c r="E181" s="140"/>
      <c r="F181" s="140"/>
      <c r="G181" s="140"/>
      <c r="H181" s="140"/>
      <c r="I181" s="140"/>
      <c r="J181" s="186"/>
      <c r="K181" s="115"/>
      <c r="L181" s="139"/>
    </row>
    <row r="182" spans="1:13" ht="15">
      <c r="A182" s="112" t="s">
        <v>228</v>
      </c>
    </row>
    <row r="183" spans="1:13" ht="25.5">
      <c r="A183" s="365" t="s">
        <v>123</v>
      </c>
      <c r="B183" s="587" t="s">
        <v>159</v>
      </c>
      <c r="C183" s="588"/>
      <c r="D183" s="588"/>
      <c r="E183" s="588"/>
      <c r="F183" s="588"/>
      <c r="G183" s="588"/>
      <c r="H183" s="588"/>
      <c r="I183" s="589"/>
      <c r="J183" s="365" t="s">
        <v>209</v>
      </c>
      <c r="K183" s="115"/>
      <c r="M183" s="110"/>
    </row>
    <row r="184" spans="1:13" ht="261" customHeight="1">
      <c r="A184" s="187" t="s">
        <v>134</v>
      </c>
      <c r="B184" s="609" t="s">
        <v>420</v>
      </c>
      <c r="C184" s="610"/>
      <c r="D184" s="610"/>
      <c r="E184" s="610"/>
      <c r="F184" s="610"/>
      <c r="G184" s="610"/>
      <c r="H184" s="610"/>
      <c r="I184" s="611"/>
      <c r="J184" s="176">
        <f>план!G473+план!G477+план!G490+план!G494+план!G498+план!G454</f>
        <v>642100</v>
      </c>
      <c r="K184" s="115"/>
      <c r="M184" s="110"/>
    </row>
    <row r="185" spans="1:13">
      <c r="A185" s="571" t="s">
        <v>141</v>
      </c>
      <c r="B185" s="572"/>
      <c r="C185" s="572"/>
      <c r="D185" s="572"/>
      <c r="E185" s="572"/>
      <c r="F185" s="572"/>
      <c r="G185" s="572"/>
      <c r="H185" s="572"/>
      <c r="I185" s="573"/>
      <c r="J185" s="133">
        <f>SUM(J184:J184)</f>
        <v>642100</v>
      </c>
      <c r="K185" s="115"/>
      <c r="M185" s="110"/>
    </row>
    <row r="187" spans="1:13" ht="15">
      <c r="A187" s="112" t="s">
        <v>229</v>
      </c>
    </row>
    <row r="189" spans="1:13" ht="25.5">
      <c r="A189" s="365" t="s">
        <v>123</v>
      </c>
      <c r="B189" s="587" t="s">
        <v>159</v>
      </c>
      <c r="C189" s="588"/>
      <c r="D189" s="588"/>
      <c r="E189" s="588"/>
      <c r="F189" s="588"/>
      <c r="G189" s="589"/>
      <c r="H189" s="365" t="s">
        <v>230</v>
      </c>
    </row>
    <row r="190" spans="1:13" ht="41.25" customHeight="1">
      <c r="A190" s="188"/>
      <c r="B190" s="604" t="s">
        <v>479</v>
      </c>
      <c r="C190" s="605"/>
      <c r="D190" s="605"/>
      <c r="E190" s="605"/>
      <c r="F190" s="605"/>
      <c r="G190" s="606"/>
      <c r="H190" s="122"/>
    </row>
    <row r="191" spans="1:13" s="112" customFormat="1" ht="12.75" customHeight="1">
      <c r="A191" s="571" t="s">
        <v>141</v>
      </c>
      <c r="B191" s="572"/>
      <c r="C191" s="572"/>
      <c r="D191" s="572"/>
      <c r="E191" s="572"/>
      <c r="F191" s="572"/>
      <c r="G191" s="573"/>
      <c r="H191" s="133">
        <f>H190</f>
        <v>0</v>
      </c>
      <c r="K191" s="363"/>
    </row>
    <row r="192" spans="1:13" s="110" customFormat="1" ht="10.5" customHeight="1">
      <c r="A192" s="188"/>
      <c r="B192" s="188"/>
      <c r="C192" s="188"/>
      <c r="D192" s="188"/>
      <c r="E192" s="188"/>
      <c r="F192" s="188"/>
      <c r="G192" s="188"/>
      <c r="H192" s="188"/>
    </row>
    <row r="193" spans="1:12">
      <c r="A193" s="594" t="s">
        <v>232</v>
      </c>
      <c r="B193" s="594"/>
      <c r="C193" s="594"/>
      <c r="D193" s="594"/>
      <c r="E193" s="594"/>
      <c r="F193" s="594"/>
      <c r="G193" s="594"/>
      <c r="H193" s="594"/>
      <c r="I193" s="594"/>
      <c r="J193" s="594"/>
    </row>
    <row r="194" spans="1:12">
      <c r="A194" s="115" t="s">
        <v>118</v>
      </c>
      <c r="D194" s="112" t="s">
        <v>223</v>
      </c>
    </row>
    <row r="195" spans="1:12">
      <c r="A195" s="112" t="s">
        <v>121</v>
      </c>
      <c r="C195" s="182">
        <v>321</v>
      </c>
    </row>
    <row r="196" spans="1:12">
      <c r="A196" s="112" t="s">
        <v>551</v>
      </c>
    </row>
    <row r="197" spans="1:12" ht="32.25" customHeight="1">
      <c r="A197" s="391" t="s">
        <v>123</v>
      </c>
      <c r="B197" s="602" t="s">
        <v>159</v>
      </c>
      <c r="C197" s="602"/>
      <c r="D197" s="602"/>
      <c r="E197" s="602"/>
      <c r="F197" s="602"/>
      <c r="G197" s="602"/>
      <c r="H197" s="390" t="s">
        <v>217</v>
      </c>
      <c r="I197" s="392" t="s">
        <v>218</v>
      </c>
      <c r="K197" s="115"/>
      <c r="L197" s="110"/>
    </row>
    <row r="198" spans="1:12" ht="30.75" customHeight="1">
      <c r="A198" s="136" t="s">
        <v>134</v>
      </c>
      <c r="B198" s="607" t="s">
        <v>552</v>
      </c>
      <c r="C198" s="603"/>
      <c r="D198" s="603"/>
      <c r="E198" s="603"/>
      <c r="F198" s="603"/>
      <c r="G198" s="603"/>
      <c r="H198" s="189"/>
      <c r="I198" s="122">
        <f>план!G455</f>
        <v>0</v>
      </c>
      <c r="K198" s="115"/>
      <c r="L198" s="110"/>
    </row>
    <row r="199" spans="1:12">
      <c r="A199" s="593" t="s">
        <v>141</v>
      </c>
      <c r="B199" s="593"/>
      <c r="C199" s="593"/>
      <c r="D199" s="593"/>
      <c r="E199" s="593"/>
      <c r="F199" s="593"/>
      <c r="G199" s="593"/>
      <c r="H199" s="393" t="s">
        <v>5</v>
      </c>
      <c r="I199" s="133">
        <f>I198</f>
        <v>0</v>
      </c>
      <c r="K199" s="115"/>
      <c r="L199" s="110"/>
    </row>
    <row r="200" spans="1:12">
      <c r="A200" s="594" t="s">
        <v>232</v>
      </c>
      <c r="B200" s="594"/>
      <c r="C200" s="594"/>
      <c r="D200" s="594"/>
      <c r="E200" s="594"/>
      <c r="F200" s="594"/>
      <c r="G200" s="594"/>
      <c r="H200" s="594"/>
      <c r="I200" s="594"/>
      <c r="J200" s="594"/>
    </row>
    <row r="201" spans="1:12">
      <c r="A201" s="115" t="s">
        <v>118</v>
      </c>
      <c r="D201" s="112" t="s">
        <v>223</v>
      </c>
    </row>
    <row r="202" spans="1:12">
      <c r="A202" s="112" t="s">
        <v>121</v>
      </c>
      <c r="C202" s="182">
        <v>831</v>
      </c>
    </row>
    <row r="203" spans="1:12">
      <c r="A203" s="112" t="s">
        <v>233</v>
      </c>
    </row>
    <row r="204" spans="1:12" ht="32.25" customHeight="1">
      <c r="A204" s="365" t="s">
        <v>123</v>
      </c>
      <c r="B204" s="602" t="s">
        <v>159</v>
      </c>
      <c r="C204" s="602"/>
      <c r="D204" s="602"/>
      <c r="E204" s="602"/>
      <c r="F204" s="602"/>
      <c r="G204" s="602"/>
      <c r="H204" s="370" t="s">
        <v>217</v>
      </c>
      <c r="I204" s="373" t="s">
        <v>218</v>
      </c>
      <c r="K204" s="115"/>
      <c r="L204" s="110"/>
    </row>
    <row r="205" spans="1:12" ht="30.75" customHeight="1">
      <c r="A205" s="136" t="s">
        <v>134</v>
      </c>
      <c r="B205" s="603" t="s">
        <v>234</v>
      </c>
      <c r="C205" s="603"/>
      <c r="D205" s="603"/>
      <c r="E205" s="603"/>
      <c r="F205" s="603"/>
      <c r="G205" s="603"/>
      <c r="H205" s="189"/>
      <c r="I205" s="122">
        <f>план!G456+план!G457+план!G458</f>
        <v>0</v>
      </c>
      <c r="K205" s="115"/>
      <c r="L205" s="110"/>
    </row>
    <row r="206" spans="1:12">
      <c r="A206" s="593" t="s">
        <v>141</v>
      </c>
      <c r="B206" s="593"/>
      <c r="C206" s="593"/>
      <c r="D206" s="593"/>
      <c r="E206" s="593"/>
      <c r="F206" s="593"/>
      <c r="G206" s="593"/>
      <c r="H206" s="378" t="s">
        <v>5</v>
      </c>
      <c r="I206" s="133">
        <f>I205</f>
        <v>0</v>
      </c>
      <c r="K206" s="115"/>
      <c r="L206" s="110"/>
    </row>
    <row r="207" spans="1:12" ht="4.5" customHeight="1"/>
    <row r="208" spans="1:12">
      <c r="A208" s="112" t="s">
        <v>121</v>
      </c>
      <c r="C208" s="182">
        <v>852</v>
      </c>
    </row>
    <row r="209" spans="1:13">
      <c r="A209" s="112" t="s">
        <v>421</v>
      </c>
    </row>
    <row r="210" spans="1:13" ht="32.25" customHeight="1">
      <c r="A210" s="365" t="s">
        <v>123</v>
      </c>
      <c r="B210" s="602" t="s">
        <v>159</v>
      </c>
      <c r="C210" s="602"/>
      <c r="D210" s="602"/>
      <c r="E210" s="602"/>
      <c r="F210" s="602"/>
      <c r="G210" s="602"/>
      <c r="H210" s="370" t="s">
        <v>217</v>
      </c>
      <c r="I210" s="373" t="s">
        <v>218</v>
      </c>
      <c r="K210" s="115"/>
      <c r="L210" s="110"/>
    </row>
    <row r="211" spans="1:13" ht="39" customHeight="1">
      <c r="A211" s="136" t="s">
        <v>134</v>
      </c>
      <c r="B211" s="603" t="s">
        <v>423</v>
      </c>
      <c r="C211" s="603"/>
      <c r="D211" s="603"/>
      <c r="E211" s="603"/>
      <c r="F211" s="603"/>
      <c r="G211" s="603"/>
      <c r="H211" s="189"/>
      <c r="I211" s="122">
        <f>план!G459</f>
        <v>0</v>
      </c>
      <c r="K211" s="115"/>
      <c r="L211" s="110"/>
    </row>
    <row r="212" spans="1:13">
      <c r="A212" s="593" t="s">
        <v>141</v>
      </c>
      <c r="B212" s="593"/>
      <c r="C212" s="593"/>
      <c r="D212" s="593"/>
      <c r="E212" s="593"/>
      <c r="F212" s="593"/>
      <c r="G212" s="593"/>
      <c r="H212" s="378" t="s">
        <v>5</v>
      </c>
      <c r="I212" s="133">
        <f>I211</f>
        <v>0</v>
      </c>
      <c r="K212" s="115"/>
      <c r="L212" s="110"/>
    </row>
    <row r="213" spans="1:13" ht="4.5" customHeight="1"/>
    <row r="214" spans="1:13">
      <c r="A214" s="112" t="s">
        <v>121</v>
      </c>
      <c r="C214" s="182">
        <v>853</v>
      </c>
    </row>
    <row r="215" spans="1:13">
      <c r="A215" s="112" t="s">
        <v>422</v>
      </c>
    </row>
    <row r="216" spans="1:13" ht="28.5" customHeight="1">
      <c r="A216" s="365" t="s">
        <v>123</v>
      </c>
      <c r="B216" s="602" t="s">
        <v>159</v>
      </c>
      <c r="C216" s="602"/>
      <c r="D216" s="602"/>
      <c r="E216" s="602"/>
      <c r="F216" s="602"/>
      <c r="G216" s="602"/>
      <c r="H216" s="370" t="s">
        <v>217</v>
      </c>
      <c r="I216" s="373" t="s">
        <v>218</v>
      </c>
      <c r="K216" s="115"/>
      <c r="L216" s="110"/>
    </row>
    <row r="217" spans="1:13" ht="43.5" customHeight="1">
      <c r="A217" s="136" t="s">
        <v>134</v>
      </c>
      <c r="B217" s="603" t="s">
        <v>386</v>
      </c>
      <c r="C217" s="603"/>
      <c r="D217" s="603"/>
      <c r="E217" s="603"/>
      <c r="F217" s="603"/>
      <c r="G217" s="603"/>
      <c r="H217" s="189"/>
      <c r="I217" s="122">
        <f>план!G460+план!G461</f>
        <v>0</v>
      </c>
      <c r="K217" s="115"/>
      <c r="L217" s="110"/>
    </row>
    <row r="218" spans="1:13">
      <c r="A218" s="593" t="s">
        <v>141</v>
      </c>
      <c r="B218" s="593"/>
      <c r="C218" s="593"/>
      <c r="D218" s="593"/>
      <c r="E218" s="593"/>
      <c r="F218" s="593"/>
      <c r="G218" s="593"/>
      <c r="H218" s="378" t="s">
        <v>5</v>
      </c>
      <c r="I218" s="133">
        <f>I217</f>
        <v>0</v>
      </c>
      <c r="K218" s="115"/>
      <c r="L218" s="174"/>
    </row>
    <row r="219" spans="1:13" ht="15.75" customHeight="1">
      <c r="A219" s="594" t="s">
        <v>235</v>
      </c>
      <c r="B219" s="594"/>
      <c r="C219" s="594"/>
      <c r="D219" s="594"/>
      <c r="E219" s="594"/>
      <c r="F219" s="594"/>
      <c r="G219" s="594"/>
      <c r="H219" s="594"/>
      <c r="I219" s="594"/>
      <c r="J219" s="594"/>
    </row>
    <row r="220" spans="1:13">
      <c r="A220" s="115" t="s">
        <v>118</v>
      </c>
      <c r="D220" s="112" t="s">
        <v>223</v>
      </c>
    </row>
    <row r="221" spans="1:13">
      <c r="A221" s="364" t="s">
        <v>121</v>
      </c>
      <c r="B221" s="362"/>
      <c r="C221" s="116" t="s">
        <v>143</v>
      </c>
      <c r="D221" s="116"/>
      <c r="E221" s="113"/>
      <c r="F221" s="113"/>
      <c r="G221" s="117"/>
      <c r="H221" s="117"/>
    </row>
    <row r="222" spans="1:13">
      <c r="A222" s="595" t="s">
        <v>236</v>
      </c>
      <c r="B222" s="596"/>
      <c r="C222" s="596"/>
      <c r="D222" s="596"/>
      <c r="E222" s="596"/>
      <c r="F222" s="596"/>
      <c r="G222" s="596"/>
      <c r="H222" s="596"/>
    </row>
    <row r="223" spans="1:13" ht="3" customHeight="1"/>
    <row r="224" spans="1:13" ht="57.75" customHeight="1">
      <c r="A224" s="366" t="s">
        <v>123</v>
      </c>
      <c r="B224" s="587" t="s">
        <v>145</v>
      </c>
      <c r="C224" s="588"/>
      <c r="D224" s="588"/>
      <c r="E224" s="589"/>
      <c r="F224" s="366" t="s">
        <v>146</v>
      </c>
      <c r="G224" s="366" t="s">
        <v>147</v>
      </c>
      <c r="H224" s="366" t="s">
        <v>148</v>
      </c>
      <c r="I224" s="365" t="s">
        <v>149</v>
      </c>
      <c r="K224" s="115"/>
      <c r="M224" s="110"/>
    </row>
    <row r="225" spans="1:13" ht="27.75" customHeight="1">
      <c r="A225" s="129" t="s">
        <v>134</v>
      </c>
      <c r="B225" s="597" t="s">
        <v>150</v>
      </c>
      <c r="C225" s="598"/>
      <c r="D225" s="598"/>
      <c r="E225" s="599"/>
      <c r="F225" s="130"/>
      <c r="G225" s="131"/>
      <c r="H225" s="131"/>
      <c r="I225" s="122">
        <f>план!G444</f>
        <v>0</v>
      </c>
      <c r="K225" s="115"/>
      <c r="M225" s="110"/>
    </row>
    <row r="226" spans="1:13" s="112" customFormat="1">
      <c r="A226" s="132"/>
      <c r="B226" s="600" t="s">
        <v>141</v>
      </c>
      <c r="C226" s="600"/>
      <c r="D226" s="600"/>
      <c r="E226" s="601"/>
      <c r="F226" s="377" t="s">
        <v>5</v>
      </c>
      <c r="G226" s="377" t="s">
        <v>5</v>
      </c>
      <c r="H226" s="377" t="s">
        <v>5</v>
      </c>
      <c r="I226" s="133">
        <f>I225</f>
        <v>0</v>
      </c>
      <c r="M226" s="363"/>
    </row>
    <row r="227" spans="1:13" ht="13.5" customHeight="1">
      <c r="A227" s="112" t="s">
        <v>237</v>
      </c>
    </row>
    <row r="228" spans="1:13">
      <c r="A228" s="364" t="s">
        <v>121</v>
      </c>
      <c r="B228" s="362"/>
      <c r="C228" s="116" t="s">
        <v>158</v>
      </c>
      <c r="D228" s="116"/>
      <c r="E228" s="113"/>
      <c r="F228" s="113"/>
      <c r="G228" s="117"/>
      <c r="H228" s="117"/>
    </row>
    <row r="229" spans="1:13" ht="6.75" customHeight="1">
      <c r="A229" s="364"/>
      <c r="B229" s="362"/>
      <c r="C229" s="116"/>
      <c r="D229" s="116"/>
      <c r="E229" s="113"/>
      <c r="F229" s="113"/>
      <c r="G229" s="117"/>
      <c r="H229" s="117"/>
    </row>
    <row r="230" spans="1:13" ht="38.25">
      <c r="A230" s="365" t="s">
        <v>123</v>
      </c>
      <c r="B230" s="587" t="s">
        <v>159</v>
      </c>
      <c r="C230" s="588"/>
      <c r="D230" s="588"/>
      <c r="E230" s="589"/>
      <c r="F230" s="365" t="s">
        <v>160</v>
      </c>
      <c r="G230" s="365" t="s">
        <v>161</v>
      </c>
      <c r="H230" s="365" t="s">
        <v>162</v>
      </c>
      <c r="K230" s="115"/>
      <c r="M230" s="110"/>
    </row>
    <row r="231" spans="1:13" ht="28.5" customHeight="1">
      <c r="A231" s="136" t="s">
        <v>134</v>
      </c>
      <c r="B231" s="583" t="s">
        <v>163</v>
      </c>
      <c r="C231" s="590"/>
      <c r="D231" s="590"/>
      <c r="E231" s="591"/>
      <c r="F231" s="137"/>
      <c r="G231" s="137"/>
      <c r="H231" s="122">
        <f>план!G445</f>
        <v>0</v>
      </c>
      <c r="K231" s="115"/>
      <c r="M231" s="110"/>
    </row>
    <row r="232" spans="1:13">
      <c r="A232" s="571" t="s">
        <v>141</v>
      </c>
      <c r="B232" s="572"/>
      <c r="C232" s="572"/>
      <c r="D232" s="572"/>
      <c r="E232" s="573"/>
      <c r="F232" s="138" t="s">
        <v>5</v>
      </c>
      <c r="G232" s="138" t="s">
        <v>5</v>
      </c>
      <c r="H232" s="133">
        <f>SUM(H231:H231)</f>
        <v>0</v>
      </c>
      <c r="K232" s="115"/>
      <c r="M232" s="110"/>
    </row>
    <row r="233" spans="1:13" ht="7.5" customHeight="1"/>
    <row r="234" spans="1:13">
      <c r="A234" s="112" t="s">
        <v>238</v>
      </c>
    </row>
    <row r="235" spans="1:13">
      <c r="A235" s="364" t="s">
        <v>121</v>
      </c>
      <c r="B235" s="362"/>
      <c r="C235" s="116" t="s">
        <v>165</v>
      </c>
      <c r="D235" s="116"/>
      <c r="E235" s="113"/>
      <c r="F235" s="113"/>
      <c r="G235" s="117"/>
      <c r="H235" s="117"/>
    </row>
    <row r="236" spans="1:13" ht="6" customHeight="1"/>
    <row r="237" spans="1:13" ht="38.25">
      <c r="A237" s="373" t="s">
        <v>123</v>
      </c>
      <c r="B237" s="580" t="s">
        <v>0</v>
      </c>
      <c r="C237" s="581"/>
      <c r="D237" s="581"/>
      <c r="E237" s="581"/>
      <c r="F237" s="581"/>
      <c r="G237" s="581"/>
      <c r="H237" s="581"/>
      <c r="I237" s="582"/>
      <c r="J237" s="373" t="s">
        <v>166</v>
      </c>
      <c r="K237" s="115"/>
      <c r="M237" s="110"/>
    </row>
    <row r="238" spans="1:13" ht="31.5" customHeight="1">
      <c r="A238" s="136" t="s">
        <v>134</v>
      </c>
      <c r="B238" s="592" t="s">
        <v>167</v>
      </c>
      <c r="C238" s="584"/>
      <c r="D238" s="584"/>
      <c r="E238" s="584"/>
      <c r="F238" s="584"/>
      <c r="G238" s="584"/>
      <c r="H238" s="584"/>
      <c r="I238" s="585"/>
      <c r="J238" s="122">
        <f>план!G446</f>
        <v>0</v>
      </c>
      <c r="K238" s="115"/>
      <c r="M238" s="110"/>
    </row>
    <row r="239" spans="1:13">
      <c r="A239" s="571" t="s">
        <v>141</v>
      </c>
      <c r="B239" s="572"/>
      <c r="C239" s="572"/>
      <c r="D239" s="572"/>
      <c r="E239" s="572"/>
      <c r="F239" s="572"/>
      <c r="G239" s="572"/>
      <c r="H239" s="572"/>
      <c r="I239" s="573"/>
      <c r="J239" s="133">
        <f>J238</f>
        <v>0</v>
      </c>
      <c r="K239" s="115"/>
      <c r="M239" s="139"/>
    </row>
    <row r="240" spans="1:13" ht="7.5" customHeight="1"/>
    <row r="241" spans="1:13">
      <c r="A241" s="112" t="s">
        <v>538</v>
      </c>
    </row>
    <row r="242" spans="1:13">
      <c r="A242" s="364" t="s">
        <v>121</v>
      </c>
      <c r="B242" s="362"/>
      <c r="C242" s="116" t="s">
        <v>539</v>
      </c>
      <c r="D242" s="116"/>
      <c r="E242" s="113"/>
      <c r="F242" s="113"/>
      <c r="G242" s="117"/>
      <c r="H242" s="117"/>
    </row>
    <row r="243" spans="1:13" ht="6" customHeight="1"/>
    <row r="244" spans="1:13" ht="38.25">
      <c r="A244" s="373" t="s">
        <v>123</v>
      </c>
      <c r="B244" s="580" t="s">
        <v>0</v>
      </c>
      <c r="C244" s="581"/>
      <c r="D244" s="581"/>
      <c r="E244" s="581"/>
      <c r="F244" s="581"/>
      <c r="G244" s="581"/>
      <c r="H244" s="581"/>
      <c r="I244" s="582"/>
      <c r="J244" s="373" t="s">
        <v>166</v>
      </c>
      <c r="K244" s="115"/>
      <c r="M244" s="110"/>
    </row>
    <row r="245" spans="1:13" ht="31.5" customHeight="1">
      <c r="A245" s="136" t="s">
        <v>134</v>
      </c>
      <c r="B245" s="583" t="s">
        <v>540</v>
      </c>
      <c r="C245" s="584"/>
      <c r="D245" s="584"/>
      <c r="E245" s="584"/>
      <c r="F245" s="584"/>
      <c r="G245" s="584"/>
      <c r="H245" s="584"/>
      <c r="I245" s="585"/>
      <c r="J245" s="122">
        <f>план!G481</f>
        <v>2282100</v>
      </c>
      <c r="K245" s="115"/>
      <c r="M245" s="110"/>
    </row>
    <row r="246" spans="1:13">
      <c r="A246" s="571" t="s">
        <v>141</v>
      </c>
      <c r="B246" s="572"/>
      <c r="C246" s="572"/>
      <c r="D246" s="572"/>
      <c r="E246" s="572"/>
      <c r="F246" s="572"/>
      <c r="G246" s="572"/>
      <c r="H246" s="572"/>
      <c r="I246" s="573"/>
      <c r="J246" s="133">
        <f>J245</f>
        <v>2282100</v>
      </c>
      <c r="K246" s="115"/>
      <c r="M246" s="139"/>
    </row>
    <row r="247" spans="1:13" ht="7.5" customHeight="1"/>
    <row r="248" spans="1:13" ht="30.75" customHeight="1">
      <c r="A248" s="586" t="s">
        <v>541</v>
      </c>
      <c r="B248" s="586"/>
      <c r="C248" s="586"/>
      <c r="D248" s="586"/>
      <c r="E248" s="586"/>
      <c r="F248" s="586"/>
      <c r="G248" s="586"/>
      <c r="H248" s="586"/>
      <c r="I248" s="586"/>
      <c r="J248" s="586"/>
    </row>
    <row r="249" spans="1:13">
      <c r="A249" s="364" t="s">
        <v>121</v>
      </c>
      <c r="B249" s="362"/>
      <c r="C249" s="116" t="s">
        <v>168</v>
      </c>
      <c r="D249" s="116"/>
      <c r="E249" s="113"/>
      <c r="F249" s="113"/>
      <c r="G249" s="117"/>
      <c r="H249" s="117"/>
    </row>
    <row r="250" spans="1:13" ht="6" customHeight="1"/>
    <row r="251" spans="1:13" ht="38.25">
      <c r="A251" s="373" t="s">
        <v>123</v>
      </c>
      <c r="B251" s="580" t="s">
        <v>0</v>
      </c>
      <c r="C251" s="581"/>
      <c r="D251" s="581"/>
      <c r="E251" s="581"/>
      <c r="F251" s="581"/>
      <c r="G251" s="581"/>
      <c r="H251" s="581"/>
      <c r="I251" s="582"/>
      <c r="J251" s="373" t="s">
        <v>166</v>
      </c>
      <c r="K251" s="115"/>
      <c r="M251" s="110"/>
    </row>
    <row r="252" spans="1:13" ht="31.5" customHeight="1">
      <c r="A252" s="136" t="s">
        <v>134</v>
      </c>
      <c r="B252" s="583" t="s">
        <v>540</v>
      </c>
      <c r="C252" s="584"/>
      <c r="D252" s="584"/>
      <c r="E252" s="584"/>
      <c r="F252" s="584"/>
      <c r="G252" s="584"/>
      <c r="H252" s="584"/>
      <c r="I252" s="585"/>
      <c r="J252" s="122">
        <f>план!G482</f>
        <v>689200</v>
      </c>
      <c r="K252" s="115"/>
      <c r="M252" s="110"/>
    </row>
    <row r="253" spans="1:13">
      <c r="A253" s="571" t="s">
        <v>141</v>
      </c>
      <c r="B253" s="572"/>
      <c r="C253" s="572"/>
      <c r="D253" s="572"/>
      <c r="E253" s="572"/>
      <c r="F253" s="572"/>
      <c r="G253" s="572"/>
      <c r="H253" s="572"/>
      <c r="I253" s="573"/>
      <c r="J253" s="133">
        <f>J252</f>
        <v>689200</v>
      </c>
      <c r="K253" s="115"/>
      <c r="M253" s="139"/>
    </row>
    <row r="254" spans="1:13" s="112" customFormat="1" ht="36.75" customHeight="1">
      <c r="A254" s="179"/>
      <c r="B254" s="179"/>
      <c r="C254" s="574" t="s">
        <v>537</v>
      </c>
      <c r="D254" s="574"/>
      <c r="E254" s="574"/>
      <c r="F254" s="575"/>
      <c r="G254" s="575"/>
      <c r="H254" s="190" t="s">
        <v>536</v>
      </c>
      <c r="I254" s="116"/>
      <c r="K254" s="363"/>
    </row>
    <row r="255" spans="1:13" s="112" customFormat="1" ht="12" customHeight="1">
      <c r="A255" s="179"/>
      <c r="B255" s="179"/>
      <c r="C255" s="179"/>
      <c r="D255" s="179"/>
      <c r="E255" s="179"/>
      <c r="F255" s="576" t="s">
        <v>239</v>
      </c>
      <c r="G255" s="576"/>
      <c r="H255" s="191" t="s">
        <v>240</v>
      </c>
      <c r="I255" s="117"/>
      <c r="K255" s="363"/>
    </row>
    <row r="256" spans="1:13" s="112" customFormat="1" ht="12" customHeight="1">
      <c r="A256" s="179"/>
      <c r="B256" s="192" t="str">
        <f>план!C11</f>
        <v xml:space="preserve"> « 10 »января  2022г.</v>
      </c>
      <c r="C256" s="179"/>
      <c r="D256" s="179"/>
      <c r="E256" s="179"/>
      <c r="F256" s="193"/>
      <c r="G256" s="375"/>
      <c r="H256" s="191"/>
      <c r="I256" s="117"/>
      <c r="K256" s="363"/>
    </row>
    <row r="257" spans="1:13" s="112" customFormat="1" ht="12" customHeight="1">
      <c r="A257" s="179"/>
      <c r="B257" s="192"/>
      <c r="C257" s="179"/>
      <c r="D257" s="179"/>
      <c r="E257" s="179"/>
      <c r="F257" s="193"/>
      <c r="G257" s="375"/>
      <c r="H257" s="191"/>
      <c r="I257" s="117"/>
      <c r="K257" s="363"/>
    </row>
    <row r="258" spans="1:13">
      <c r="A258" s="379"/>
      <c r="B258" s="379"/>
      <c r="C258" s="379"/>
      <c r="D258" s="379"/>
      <c r="E258" s="379"/>
    </row>
    <row r="259" spans="1:13" ht="28.5" customHeight="1">
      <c r="A259" s="577" t="s">
        <v>241</v>
      </c>
      <c r="B259" s="578"/>
      <c r="C259" s="578"/>
      <c r="D259" s="578"/>
      <c r="E259" s="579"/>
      <c r="F259" s="194">
        <f>J19+I28+I35+I42+I49+G65+I90+H95+J106+J111+J118+J124+I142+J148+J154+J162+J168+J174+J180+J185+H191+I206+I218+I226+H232+J239+F74+I212+J136+F81+J246+J253+I199</f>
        <v>60408797.240000002</v>
      </c>
      <c r="G259" s="112" t="s">
        <v>242</v>
      </c>
    </row>
    <row r="260" spans="1:13" ht="18" customHeight="1">
      <c r="A260" s="577" t="s">
        <v>243</v>
      </c>
      <c r="B260" s="578"/>
      <c r="C260" s="578"/>
      <c r="D260" s="578"/>
      <c r="E260" s="579"/>
      <c r="F260" s="195">
        <f>план!G366+план!G400+план!G404+план!G410+план!G426+план!G430+план!G434+план!G443+план!G464+план!G472+план!G476+план!G480+план!G485+план!G489+план!G493+план!G497+план!G438</f>
        <v>60408797.240000002</v>
      </c>
      <c r="G260" s="112" t="s">
        <v>244</v>
      </c>
    </row>
    <row r="261" spans="1:13" ht="17.25" customHeight="1">
      <c r="A261" s="570" t="s">
        <v>245</v>
      </c>
      <c r="B261" s="570"/>
      <c r="C261" s="570"/>
      <c r="D261" s="570"/>
      <c r="E261" s="570"/>
      <c r="F261" s="194">
        <f>F259-F260</f>
        <v>0</v>
      </c>
      <c r="G261" s="196">
        <f>F259+'расчет вб 2022 (2)'!F153-план!G28</f>
        <v>0</v>
      </c>
    </row>
    <row r="262" spans="1:13">
      <c r="F262" s="185"/>
    </row>
    <row r="263" spans="1:13">
      <c r="A263" s="379"/>
      <c r="B263" s="379"/>
      <c r="C263" s="379"/>
      <c r="D263" s="379"/>
      <c r="E263" s="379"/>
    </row>
    <row r="264" spans="1:13">
      <c r="A264" s="566" t="s">
        <v>542</v>
      </c>
      <c r="B264" s="566"/>
      <c r="C264" s="566"/>
      <c r="D264" s="566"/>
      <c r="E264" s="566"/>
      <c r="F264" s="566"/>
      <c r="G264" s="566"/>
      <c r="H264" s="566"/>
      <c r="I264" s="566"/>
      <c r="J264" s="566"/>
    </row>
    <row r="265" spans="1:13" ht="12.75" customHeight="1">
      <c r="A265" s="567" t="s">
        <v>123</v>
      </c>
      <c r="B265" s="567" t="s">
        <v>124</v>
      </c>
      <c r="C265" s="567" t="s">
        <v>125</v>
      </c>
      <c r="D265" s="565" t="s">
        <v>126</v>
      </c>
      <c r="E265" s="565"/>
      <c r="F265" s="565"/>
      <c r="G265" s="565"/>
      <c r="H265" s="567" t="s">
        <v>127</v>
      </c>
      <c r="I265" s="567" t="s">
        <v>128</v>
      </c>
      <c r="J265" s="567" t="s">
        <v>129</v>
      </c>
    </row>
    <row r="266" spans="1:13">
      <c r="A266" s="568"/>
      <c r="B266" s="568"/>
      <c r="C266" s="568"/>
      <c r="D266" s="565" t="s">
        <v>130</v>
      </c>
      <c r="E266" s="565" t="s">
        <v>7</v>
      </c>
      <c r="F266" s="565"/>
      <c r="G266" s="565"/>
      <c r="H266" s="568"/>
      <c r="I266" s="568"/>
      <c r="J266" s="568"/>
    </row>
    <row r="267" spans="1:13" ht="38.25">
      <c r="A267" s="569"/>
      <c r="B267" s="569"/>
      <c r="C267" s="569"/>
      <c r="D267" s="565"/>
      <c r="E267" s="376" t="s">
        <v>131</v>
      </c>
      <c r="F267" s="376" t="s">
        <v>132</v>
      </c>
      <c r="G267" s="376" t="s">
        <v>133</v>
      </c>
      <c r="H267" s="569"/>
      <c r="I267" s="569"/>
      <c r="J267" s="569"/>
      <c r="M267" s="197" t="s">
        <v>131</v>
      </c>
    </row>
    <row r="268" spans="1:13">
      <c r="A268" s="198">
        <v>1</v>
      </c>
      <c r="B268" s="198">
        <v>2</v>
      </c>
      <c r="C268" s="198">
        <v>3</v>
      </c>
      <c r="D268" s="199">
        <v>4</v>
      </c>
      <c r="E268" s="199">
        <v>5</v>
      </c>
      <c r="F268" s="199">
        <v>6</v>
      </c>
      <c r="G268" s="199">
        <v>7</v>
      </c>
      <c r="H268" s="199">
        <v>8</v>
      </c>
      <c r="I268" s="199">
        <v>9</v>
      </c>
      <c r="J268" s="199">
        <v>10</v>
      </c>
      <c r="M268" s="200">
        <v>5</v>
      </c>
    </row>
    <row r="269" spans="1:13" ht="38.25">
      <c r="A269" s="201" t="s">
        <v>134</v>
      </c>
      <c r="B269" s="202" t="s">
        <v>135</v>
      </c>
      <c r="C269" s="203">
        <v>7</v>
      </c>
      <c r="D269" s="204">
        <f>E269+F269+G269</f>
        <v>41434.018571428569</v>
      </c>
      <c r="E269" s="204">
        <f>M269/C269</f>
        <v>41434.018571428569</v>
      </c>
      <c r="F269" s="204"/>
      <c r="G269" s="204"/>
      <c r="H269" s="204"/>
      <c r="I269" s="204"/>
      <c r="J269" s="204">
        <f>D269*12*C269</f>
        <v>3480457.5599999996</v>
      </c>
      <c r="M269" s="205">
        <v>290038.13</v>
      </c>
    </row>
    <row r="270" spans="1:13" ht="25.5">
      <c r="A270" s="201" t="s">
        <v>136</v>
      </c>
      <c r="B270" s="202" t="s">
        <v>137</v>
      </c>
      <c r="C270" s="203">
        <v>109.61</v>
      </c>
      <c r="D270" s="204">
        <f>E270+F270+G270</f>
        <v>17084.405868321017</v>
      </c>
      <c r="E270" s="204">
        <f>M270/C270</f>
        <v>13911.674117325063</v>
      </c>
      <c r="F270" s="204"/>
      <c r="G270" s="204">
        <f>L270/C270</f>
        <v>3172.7317509959553</v>
      </c>
      <c r="H270" s="204"/>
      <c r="I270" s="204"/>
      <c r="J270" s="204">
        <f>D270*12*C270</f>
        <v>22471460.726720002</v>
      </c>
      <c r="K270" s="206">
        <f>K273*72.8%</f>
        <v>4173157.52672</v>
      </c>
      <c r="L270" s="207">
        <f>K270/12</f>
        <v>347763.12722666666</v>
      </c>
      <c r="M270" s="205">
        <v>1524858.6</v>
      </c>
    </row>
    <row r="271" spans="1:13" ht="38.25">
      <c r="A271" s="201" t="s">
        <v>138</v>
      </c>
      <c r="B271" s="202" t="s">
        <v>139</v>
      </c>
      <c r="C271" s="203"/>
      <c r="D271" s="204"/>
      <c r="E271" s="204"/>
      <c r="F271" s="204"/>
      <c r="G271" s="204"/>
      <c r="H271" s="204"/>
      <c r="I271" s="204"/>
      <c r="J271" s="204"/>
      <c r="K271" s="206"/>
      <c r="L271" s="207">
        <f>K271/12</f>
        <v>0</v>
      </c>
      <c r="M271" s="205"/>
    </row>
    <row r="272" spans="1:13" ht="24.75" customHeight="1">
      <c r="A272" s="201" t="s">
        <v>246</v>
      </c>
      <c r="B272" s="202" t="s">
        <v>140</v>
      </c>
      <c r="C272" s="203">
        <v>46</v>
      </c>
      <c r="D272" s="204">
        <f>E272+F272+G272</f>
        <v>16714.640784927535</v>
      </c>
      <c r="E272" s="204">
        <f>M272/C272</f>
        <v>13890</v>
      </c>
      <c r="F272" s="204"/>
      <c r="G272" s="204">
        <f>L272/C272</f>
        <v>2824.6407849275365</v>
      </c>
      <c r="H272" s="204"/>
      <c r="I272" s="204"/>
      <c r="J272" s="204">
        <f>D272*12*C272</f>
        <v>9226481.7132799998</v>
      </c>
      <c r="K272" s="206">
        <f>K273-K270-K271</f>
        <v>1559201.7132800003</v>
      </c>
      <c r="L272" s="207">
        <f>K272/12</f>
        <v>129933.47610666668</v>
      </c>
      <c r="M272" s="205">
        <v>638940</v>
      </c>
    </row>
    <row r="273" spans="1:13">
      <c r="A273" s="208" t="s">
        <v>141</v>
      </c>
      <c r="B273" s="208"/>
      <c r="C273" s="209">
        <f>SUM(C269:C272)</f>
        <v>162.61000000000001</v>
      </c>
      <c r="D273" s="210">
        <f>SUM(D269:D272)</f>
        <v>75233.065224677121</v>
      </c>
      <c r="E273" s="211" t="s">
        <v>5</v>
      </c>
      <c r="F273" s="211" t="s">
        <v>5</v>
      </c>
      <c r="G273" s="211" t="s">
        <v>5</v>
      </c>
      <c r="H273" s="211" t="s">
        <v>5</v>
      </c>
      <c r="I273" s="211" t="s">
        <v>5</v>
      </c>
      <c r="J273" s="204">
        <f>SUM(J269:J272)</f>
        <v>35178400</v>
      </c>
      <c r="K273" s="212">
        <v>5732359.2400000002</v>
      </c>
      <c r="L273" s="213"/>
      <c r="M273" s="185">
        <f>SUM(M269:M272)</f>
        <v>2453836.73</v>
      </c>
    </row>
    <row r="274" spans="1:13">
      <c r="K274" s="214">
        <f>план!G411+план!G412+план!G369+план!G370-J273+план!G439</f>
        <v>0</v>
      </c>
      <c r="L274" s="215" t="s">
        <v>247</v>
      </c>
    </row>
    <row r="275" spans="1:13">
      <c r="A275" s="566">
        <v>974403</v>
      </c>
      <c r="B275" s="566"/>
      <c r="C275" s="566"/>
      <c r="D275" s="566"/>
      <c r="E275" s="566"/>
      <c r="F275" s="566"/>
      <c r="G275" s="566"/>
      <c r="H275" s="566"/>
      <c r="I275" s="566"/>
      <c r="J275" s="566"/>
    </row>
    <row r="276" spans="1:13" ht="12.75" customHeight="1">
      <c r="A276" s="567" t="s">
        <v>123</v>
      </c>
      <c r="B276" s="567" t="s">
        <v>124</v>
      </c>
      <c r="C276" s="567" t="s">
        <v>125</v>
      </c>
      <c r="D276" s="565" t="s">
        <v>126</v>
      </c>
      <c r="E276" s="565"/>
      <c r="F276" s="565"/>
      <c r="G276" s="565"/>
      <c r="H276" s="567" t="s">
        <v>127</v>
      </c>
      <c r="I276" s="567" t="s">
        <v>128</v>
      </c>
      <c r="J276" s="567" t="s">
        <v>129</v>
      </c>
    </row>
    <row r="277" spans="1:13">
      <c r="A277" s="568"/>
      <c r="B277" s="568"/>
      <c r="C277" s="568"/>
      <c r="D277" s="565" t="s">
        <v>130</v>
      </c>
      <c r="E277" s="565" t="s">
        <v>7</v>
      </c>
      <c r="F277" s="565"/>
      <c r="G277" s="565"/>
      <c r="H277" s="568"/>
      <c r="I277" s="568"/>
      <c r="J277" s="568"/>
    </row>
    <row r="278" spans="1:13" ht="38.25">
      <c r="A278" s="569"/>
      <c r="B278" s="569"/>
      <c r="C278" s="569"/>
      <c r="D278" s="565"/>
      <c r="E278" s="376" t="s">
        <v>131</v>
      </c>
      <c r="F278" s="376" t="s">
        <v>132</v>
      </c>
      <c r="G278" s="376" t="s">
        <v>133</v>
      </c>
      <c r="H278" s="569"/>
      <c r="I278" s="569"/>
      <c r="J278" s="569"/>
    </row>
    <row r="279" spans="1:13">
      <c r="A279" s="198">
        <v>1</v>
      </c>
      <c r="B279" s="198">
        <v>2</v>
      </c>
      <c r="C279" s="198">
        <v>3</v>
      </c>
      <c r="D279" s="199">
        <v>4</v>
      </c>
      <c r="E279" s="199">
        <v>5</v>
      </c>
      <c r="F279" s="199">
        <v>6</v>
      </c>
      <c r="G279" s="199">
        <v>7</v>
      </c>
      <c r="H279" s="199">
        <v>8</v>
      </c>
      <c r="I279" s="199">
        <v>9</v>
      </c>
      <c r="J279" s="199">
        <v>10</v>
      </c>
    </row>
    <row r="280" spans="1:13" ht="38.25">
      <c r="A280" s="201" t="s">
        <v>134</v>
      </c>
      <c r="B280" s="202" t="s">
        <v>135</v>
      </c>
      <c r="C280" s="203"/>
      <c r="D280" s="204">
        <f>E280+F280+G280</f>
        <v>0</v>
      </c>
      <c r="E280" s="204"/>
      <c r="F280" s="204"/>
      <c r="G280" s="204"/>
      <c r="H280" s="204"/>
      <c r="I280" s="204"/>
      <c r="J280" s="204">
        <f>D280*12</f>
        <v>0</v>
      </c>
    </row>
    <row r="281" spans="1:13" ht="25.5">
      <c r="A281" s="201" t="s">
        <v>136</v>
      </c>
      <c r="B281" s="202" t="s">
        <v>137</v>
      </c>
      <c r="C281" s="203">
        <f>C270</f>
        <v>109.61</v>
      </c>
      <c r="D281" s="204">
        <f>E281+F281+G281</f>
        <v>218.14463400541311</v>
      </c>
      <c r="E281" s="204"/>
      <c r="F281" s="204"/>
      <c r="G281" s="204">
        <f>L281/C281</f>
        <v>218.14463400541311</v>
      </c>
      <c r="H281" s="204"/>
      <c r="I281" s="204"/>
      <c r="J281" s="204">
        <f>D281*12*C281</f>
        <v>286930</v>
      </c>
      <c r="K281" s="206">
        <f>K285</f>
        <v>286930</v>
      </c>
      <c r="L281" s="216">
        <f>K281/12</f>
        <v>23910.833333333332</v>
      </c>
    </row>
    <row r="282" spans="1:13" ht="38.25">
      <c r="A282" s="201" t="s">
        <v>138</v>
      </c>
      <c r="B282" s="202" t="s">
        <v>139</v>
      </c>
      <c r="C282" s="203"/>
      <c r="D282" s="204">
        <f>E282+F282+G282</f>
        <v>0</v>
      </c>
      <c r="E282" s="204"/>
      <c r="F282" s="204"/>
      <c r="G282" s="204"/>
      <c r="H282" s="204"/>
      <c r="I282" s="204"/>
      <c r="J282" s="204">
        <f>D282*12</f>
        <v>0</v>
      </c>
      <c r="K282" s="206"/>
      <c r="L282" s="216"/>
    </row>
    <row r="283" spans="1:13" ht="18" customHeight="1">
      <c r="A283" s="201" t="s">
        <v>138</v>
      </c>
      <c r="B283" s="202" t="s">
        <v>140</v>
      </c>
      <c r="C283" s="203"/>
      <c r="D283" s="204">
        <f>E283+F283+G283</f>
        <v>0</v>
      </c>
      <c r="E283" s="204"/>
      <c r="F283" s="204"/>
      <c r="G283" s="204"/>
      <c r="H283" s="204"/>
      <c r="I283" s="204"/>
      <c r="J283" s="204">
        <f>D283*12</f>
        <v>0</v>
      </c>
      <c r="K283" s="206"/>
      <c r="L283" s="216"/>
    </row>
    <row r="284" spans="1:13">
      <c r="A284" s="208" t="s">
        <v>141</v>
      </c>
      <c r="B284" s="208"/>
      <c r="C284" s="217" t="s">
        <v>5</v>
      </c>
      <c r="D284" s="210">
        <f>SUM(D280:D283)</f>
        <v>218.14463400541311</v>
      </c>
      <c r="E284" s="211" t="s">
        <v>5</v>
      </c>
      <c r="F284" s="211" t="s">
        <v>5</v>
      </c>
      <c r="G284" s="211" t="s">
        <v>5</v>
      </c>
      <c r="H284" s="211" t="s">
        <v>5</v>
      </c>
      <c r="I284" s="211" t="s">
        <v>5</v>
      </c>
      <c r="J284" s="218">
        <f>SUM(J280:J283)</f>
        <v>286930</v>
      </c>
      <c r="K284" s="219"/>
      <c r="L284" s="216"/>
    </row>
    <row r="285" spans="1:13">
      <c r="K285" s="174">
        <f>план!G405+план!G406</f>
        <v>286930</v>
      </c>
      <c r="L285" s="216"/>
    </row>
    <row r="286" spans="1:13">
      <c r="K286" s="128">
        <f>J284-K285</f>
        <v>0</v>
      </c>
      <c r="L286" s="216"/>
    </row>
  </sheetData>
  <mergeCells count="181">
    <mergeCell ref="A1:J1"/>
    <mergeCell ref="B2:I2"/>
    <mergeCell ref="A3:J3"/>
    <mergeCell ref="A5:C5"/>
    <mergeCell ref="A6:J6"/>
    <mergeCell ref="A8:B8"/>
    <mergeCell ref="B27:E27"/>
    <mergeCell ref="B28:E28"/>
    <mergeCell ref="B33:E33"/>
    <mergeCell ref="B34:E34"/>
    <mergeCell ref="B35:E35"/>
    <mergeCell ref="B40:F40"/>
    <mergeCell ref="J12:J14"/>
    <mergeCell ref="D13:D14"/>
    <mergeCell ref="E13:G13"/>
    <mergeCell ref="A21:J21"/>
    <mergeCell ref="A24:H24"/>
    <mergeCell ref="B26:E26"/>
    <mergeCell ref="A12:A14"/>
    <mergeCell ref="B12:B14"/>
    <mergeCell ref="C12:C14"/>
    <mergeCell ref="D12:G12"/>
    <mergeCell ref="H12:H14"/>
    <mergeCell ref="I12:I14"/>
    <mergeCell ref="A49:H49"/>
    <mergeCell ref="I49:J49"/>
    <mergeCell ref="A53:J53"/>
    <mergeCell ref="B55:E55"/>
    <mergeCell ref="B56:E56"/>
    <mergeCell ref="B57:E57"/>
    <mergeCell ref="B41:F41"/>
    <mergeCell ref="A42:F42"/>
    <mergeCell ref="B47:H47"/>
    <mergeCell ref="I47:J47"/>
    <mergeCell ref="B48:H48"/>
    <mergeCell ref="I48:J48"/>
    <mergeCell ref="B64:E64"/>
    <mergeCell ref="B65:E65"/>
    <mergeCell ref="A67:H67"/>
    <mergeCell ref="A70:J70"/>
    <mergeCell ref="B71:E71"/>
    <mergeCell ref="B72:E72"/>
    <mergeCell ref="B58:E58"/>
    <mergeCell ref="B59:E59"/>
    <mergeCell ref="B60:E60"/>
    <mergeCell ref="B61:E61"/>
    <mergeCell ref="B62:E62"/>
    <mergeCell ref="B63:E63"/>
    <mergeCell ref="A81:E81"/>
    <mergeCell ref="A82:J82"/>
    <mergeCell ref="B86:E86"/>
    <mergeCell ref="B87:E87"/>
    <mergeCell ref="B88:E88"/>
    <mergeCell ref="B89:E89"/>
    <mergeCell ref="B73:E73"/>
    <mergeCell ref="A74:E74"/>
    <mergeCell ref="A77:J77"/>
    <mergeCell ref="B78:E78"/>
    <mergeCell ref="B79:E79"/>
    <mergeCell ref="B80:E80"/>
    <mergeCell ref="B100:F100"/>
    <mergeCell ref="B101:F101"/>
    <mergeCell ref="B102:F102"/>
    <mergeCell ref="B103:F103"/>
    <mergeCell ref="B104:F104"/>
    <mergeCell ref="B105:F105"/>
    <mergeCell ref="A90:E90"/>
    <mergeCell ref="B93:E93"/>
    <mergeCell ref="B94:E94"/>
    <mergeCell ref="A95:E95"/>
    <mergeCell ref="B98:F98"/>
    <mergeCell ref="B99:F99"/>
    <mergeCell ref="A118:I118"/>
    <mergeCell ref="B122:I122"/>
    <mergeCell ref="B123:I123"/>
    <mergeCell ref="A124:I124"/>
    <mergeCell ref="B128:F128"/>
    <mergeCell ref="B129:F129"/>
    <mergeCell ref="A106:F106"/>
    <mergeCell ref="B109:I109"/>
    <mergeCell ref="B110:I110"/>
    <mergeCell ref="A111:I111"/>
    <mergeCell ref="B116:I116"/>
    <mergeCell ref="B117:I117"/>
    <mergeCell ref="A136:F136"/>
    <mergeCell ref="A137:J137"/>
    <mergeCell ref="B140:F140"/>
    <mergeCell ref="I140:J140"/>
    <mergeCell ref="B141:F141"/>
    <mergeCell ref="I141:J141"/>
    <mergeCell ref="B130:F130"/>
    <mergeCell ref="B131:F131"/>
    <mergeCell ref="B132:F132"/>
    <mergeCell ref="B133:F133"/>
    <mergeCell ref="B134:F134"/>
    <mergeCell ref="B135:F135"/>
    <mergeCell ref="B153:H153"/>
    <mergeCell ref="A154:H154"/>
    <mergeCell ref="A155:J155"/>
    <mergeCell ref="B160:I160"/>
    <mergeCell ref="B161:I161"/>
    <mergeCell ref="A162:I162"/>
    <mergeCell ref="A142:F142"/>
    <mergeCell ref="I142:J142"/>
    <mergeCell ref="B146:H146"/>
    <mergeCell ref="B147:H147"/>
    <mergeCell ref="A148:H148"/>
    <mergeCell ref="B152:H152"/>
    <mergeCell ref="B178:I178"/>
    <mergeCell ref="B179:I179"/>
    <mergeCell ref="A180:I180"/>
    <mergeCell ref="B183:I183"/>
    <mergeCell ref="B184:I184"/>
    <mergeCell ref="A185:I185"/>
    <mergeCell ref="B166:I166"/>
    <mergeCell ref="B167:I167"/>
    <mergeCell ref="A168:I168"/>
    <mergeCell ref="B172:I172"/>
    <mergeCell ref="B173:I173"/>
    <mergeCell ref="A174:I174"/>
    <mergeCell ref="A206:G206"/>
    <mergeCell ref="B210:G210"/>
    <mergeCell ref="B211:G211"/>
    <mergeCell ref="A212:G212"/>
    <mergeCell ref="B216:G216"/>
    <mergeCell ref="B217:G217"/>
    <mergeCell ref="B189:G189"/>
    <mergeCell ref="B190:G190"/>
    <mergeCell ref="A191:G191"/>
    <mergeCell ref="A200:J200"/>
    <mergeCell ref="B204:G204"/>
    <mergeCell ref="B205:G205"/>
    <mergeCell ref="A193:J193"/>
    <mergeCell ref="B197:G197"/>
    <mergeCell ref="B198:G198"/>
    <mergeCell ref="A199:G199"/>
    <mergeCell ref="B230:E230"/>
    <mergeCell ref="B231:E231"/>
    <mergeCell ref="A232:E232"/>
    <mergeCell ref="B237:I237"/>
    <mergeCell ref="B238:I238"/>
    <mergeCell ref="A239:I239"/>
    <mergeCell ref="A218:G218"/>
    <mergeCell ref="A219:J219"/>
    <mergeCell ref="A222:H222"/>
    <mergeCell ref="B224:E224"/>
    <mergeCell ref="B225:E225"/>
    <mergeCell ref="B226:E226"/>
    <mergeCell ref="A253:I253"/>
    <mergeCell ref="C254:E254"/>
    <mergeCell ref="F254:G254"/>
    <mergeCell ref="F255:G255"/>
    <mergeCell ref="A259:E259"/>
    <mergeCell ref="A260:E260"/>
    <mergeCell ref="B244:I244"/>
    <mergeCell ref="B245:I245"/>
    <mergeCell ref="A246:I246"/>
    <mergeCell ref="A248:J248"/>
    <mergeCell ref="B251:I251"/>
    <mergeCell ref="B252:I252"/>
    <mergeCell ref="A261:E261"/>
    <mergeCell ref="A264:J264"/>
    <mergeCell ref="A265:A267"/>
    <mergeCell ref="B265:B267"/>
    <mergeCell ref="C265:C267"/>
    <mergeCell ref="D265:G265"/>
    <mergeCell ref="H265:H267"/>
    <mergeCell ref="I265:I267"/>
    <mergeCell ref="J265:J267"/>
    <mergeCell ref="D266:D267"/>
    <mergeCell ref="E277:G277"/>
    <mergeCell ref="E266:G266"/>
    <mergeCell ref="A275:J275"/>
    <mergeCell ref="A276:A278"/>
    <mergeCell ref="B276:B278"/>
    <mergeCell ref="C276:C278"/>
    <mergeCell ref="D276:G276"/>
    <mergeCell ref="H276:H278"/>
    <mergeCell ref="I276:I278"/>
    <mergeCell ref="J276:J278"/>
    <mergeCell ref="D277:D278"/>
  </mergeCells>
  <pageMargins left="0.70866141732283472" right="0.11811023622047245" top="0.15748031496062992" bottom="0.15748031496062992" header="0" footer="0"/>
  <pageSetup paperSize="9" scale="45" fitToHeight="3" orientation="portrait" r:id="rId1"/>
  <rowBreaks count="2" manualBreakCount="2">
    <brk id="111" max="9" man="1"/>
    <brk id="180"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7"/>
  <sheetViews>
    <sheetView view="pageBreakPreview" zoomScaleNormal="100" zoomScaleSheetLayoutView="100" workbookViewId="0">
      <selection activeCell="F11" sqref="F11"/>
    </sheetView>
  </sheetViews>
  <sheetFormatPr defaultRowHeight="12.75"/>
  <cols>
    <col min="1" max="1" width="6.5703125" style="115" customWidth="1"/>
    <col min="2" max="2" width="20.28515625" style="115" customWidth="1"/>
    <col min="3" max="3" width="16.28515625" style="115" customWidth="1"/>
    <col min="4" max="4" width="17.140625" style="115" customWidth="1"/>
    <col min="5" max="5" width="14.85546875" style="115" customWidth="1"/>
    <col min="6" max="6" width="17" style="115" customWidth="1"/>
    <col min="7" max="7" width="15" style="115" customWidth="1"/>
    <col min="8" max="8" width="14.5703125" style="115" customWidth="1"/>
    <col min="9" max="9" width="14" style="115" customWidth="1"/>
    <col min="10" max="10" width="17.28515625" style="110" customWidth="1"/>
    <col min="11" max="11" width="12.140625" style="110" customWidth="1"/>
    <col min="12" max="12" width="9" style="115" customWidth="1"/>
    <col min="13" max="256" width="9.140625" style="115"/>
    <col min="257" max="257" width="6.5703125" style="115" customWidth="1"/>
    <col min="258" max="258" width="20.28515625" style="115" customWidth="1"/>
    <col min="259" max="259" width="16.28515625" style="115" customWidth="1"/>
    <col min="260" max="260" width="17.140625" style="115" customWidth="1"/>
    <col min="261" max="261" width="14.85546875" style="115" customWidth="1"/>
    <col min="262" max="262" width="17" style="115" customWidth="1"/>
    <col min="263" max="263" width="15" style="115" customWidth="1"/>
    <col min="264" max="264" width="14.5703125" style="115" customWidth="1"/>
    <col min="265" max="265" width="14" style="115" customWidth="1"/>
    <col min="266" max="266" width="17.28515625" style="115" customWidth="1"/>
    <col min="267" max="267" width="12.140625" style="115" customWidth="1"/>
    <col min="268" max="268" width="9" style="115" customWidth="1"/>
    <col min="269" max="512" width="9.140625" style="115"/>
    <col min="513" max="513" width="6.5703125" style="115" customWidth="1"/>
    <col min="514" max="514" width="20.28515625" style="115" customWidth="1"/>
    <col min="515" max="515" width="16.28515625" style="115" customWidth="1"/>
    <col min="516" max="516" width="17.140625" style="115" customWidth="1"/>
    <col min="517" max="517" width="14.85546875" style="115" customWidth="1"/>
    <col min="518" max="518" width="17" style="115" customWidth="1"/>
    <col min="519" max="519" width="15" style="115" customWidth="1"/>
    <col min="520" max="520" width="14.5703125" style="115" customWidth="1"/>
    <col min="521" max="521" width="14" style="115" customWidth="1"/>
    <col min="522" max="522" width="17.28515625" style="115" customWidth="1"/>
    <col min="523" max="523" width="12.140625" style="115" customWidth="1"/>
    <col min="524" max="524" width="9" style="115" customWidth="1"/>
    <col min="525" max="768" width="9.140625" style="115"/>
    <col min="769" max="769" width="6.5703125" style="115" customWidth="1"/>
    <col min="770" max="770" width="20.28515625" style="115" customWidth="1"/>
    <col min="771" max="771" width="16.28515625" style="115" customWidth="1"/>
    <col min="772" max="772" width="17.140625" style="115" customWidth="1"/>
    <col min="773" max="773" width="14.85546875" style="115" customWidth="1"/>
    <col min="774" max="774" width="17" style="115" customWidth="1"/>
    <col min="775" max="775" width="15" style="115" customWidth="1"/>
    <col min="776" max="776" width="14.5703125" style="115" customWidth="1"/>
    <col min="777" max="777" width="14" style="115" customWidth="1"/>
    <col min="778" max="778" width="17.28515625" style="115" customWidth="1"/>
    <col min="779" max="779" width="12.140625" style="115" customWidth="1"/>
    <col min="780" max="780" width="9" style="115" customWidth="1"/>
    <col min="781" max="1024" width="9.140625" style="115"/>
    <col min="1025" max="1025" width="6.5703125" style="115" customWidth="1"/>
    <col min="1026" max="1026" width="20.28515625" style="115" customWidth="1"/>
    <col min="1027" max="1027" width="16.28515625" style="115" customWidth="1"/>
    <col min="1028" max="1028" width="17.140625" style="115" customWidth="1"/>
    <col min="1029" max="1029" width="14.85546875" style="115" customWidth="1"/>
    <col min="1030" max="1030" width="17" style="115" customWidth="1"/>
    <col min="1031" max="1031" width="15" style="115" customWidth="1"/>
    <col min="1032" max="1032" width="14.5703125" style="115" customWidth="1"/>
    <col min="1033" max="1033" width="14" style="115" customWidth="1"/>
    <col min="1034" max="1034" width="17.28515625" style="115" customWidth="1"/>
    <col min="1035" max="1035" width="12.140625" style="115" customWidth="1"/>
    <col min="1036" max="1036" width="9" style="115" customWidth="1"/>
    <col min="1037" max="1280" width="9.140625" style="115"/>
    <col min="1281" max="1281" width="6.5703125" style="115" customWidth="1"/>
    <col min="1282" max="1282" width="20.28515625" style="115" customWidth="1"/>
    <col min="1283" max="1283" width="16.28515625" style="115" customWidth="1"/>
    <col min="1284" max="1284" width="17.140625" style="115" customWidth="1"/>
    <col min="1285" max="1285" width="14.85546875" style="115" customWidth="1"/>
    <col min="1286" max="1286" width="17" style="115" customWidth="1"/>
    <col min="1287" max="1287" width="15" style="115" customWidth="1"/>
    <col min="1288" max="1288" width="14.5703125" style="115" customWidth="1"/>
    <col min="1289" max="1289" width="14" style="115" customWidth="1"/>
    <col min="1290" max="1290" width="17.28515625" style="115" customWidth="1"/>
    <col min="1291" max="1291" width="12.140625" style="115" customWidth="1"/>
    <col min="1292" max="1292" width="9" style="115" customWidth="1"/>
    <col min="1293" max="1536" width="9.140625" style="115"/>
    <col min="1537" max="1537" width="6.5703125" style="115" customWidth="1"/>
    <col min="1538" max="1538" width="20.28515625" style="115" customWidth="1"/>
    <col min="1539" max="1539" width="16.28515625" style="115" customWidth="1"/>
    <col min="1540" max="1540" width="17.140625" style="115" customWidth="1"/>
    <col min="1541" max="1541" width="14.85546875" style="115" customWidth="1"/>
    <col min="1542" max="1542" width="17" style="115" customWidth="1"/>
    <col min="1543" max="1543" width="15" style="115" customWidth="1"/>
    <col min="1544" max="1544" width="14.5703125" style="115" customWidth="1"/>
    <col min="1545" max="1545" width="14" style="115" customWidth="1"/>
    <col min="1546" max="1546" width="17.28515625" style="115" customWidth="1"/>
    <col min="1547" max="1547" width="12.140625" style="115" customWidth="1"/>
    <col min="1548" max="1548" width="9" style="115" customWidth="1"/>
    <col min="1549" max="1792" width="9.140625" style="115"/>
    <col min="1793" max="1793" width="6.5703125" style="115" customWidth="1"/>
    <col min="1794" max="1794" width="20.28515625" style="115" customWidth="1"/>
    <col min="1795" max="1795" width="16.28515625" style="115" customWidth="1"/>
    <col min="1796" max="1796" width="17.140625" style="115" customWidth="1"/>
    <col min="1797" max="1797" width="14.85546875" style="115" customWidth="1"/>
    <col min="1798" max="1798" width="17" style="115" customWidth="1"/>
    <col min="1799" max="1799" width="15" style="115" customWidth="1"/>
    <col min="1800" max="1800" width="14.5703125" style="115" customWidth="1"/>
    <col min="1801" max="1801" width="14" style="115" customWidth="1"/>
    <col min="1802" max="1802" width="17.28515625" style="115" customWidth="1"/>
    <col min="1803" max="1803" width="12.140625" style="115" customWidth="1"/>
    <col min="1804" max="1804" width="9" style="115" customWidth="1"/>
    <col min="1805" max="2048" width="9.140625" style="115"/>
    <col min="2049" max="2049" width="6.5703125" style="115" customWidth="1"/>
    <col min="2050" max="2050" width="20.28515625" style="115" customWidth="1"/>
    <col min="2051" max="2051" width="16.28515625" style="115" customWidth="1"/>
    <col min="2052" max="2052" width="17.140625" style="115" customWidth="1"/>
    <col min="2053" max="2053" width="14.85546875" style="115" customWidth="1"/>
    <col min="2054" max="2054" width="17" style="115" customWidth="1"/>
    <col min="2055" max="2055" width="15" style="115" customWidth="1"/>
    <col min="2056" max="2056" width="14.5703125" style="115" customWidth="1"/>
    <col min="2057" max="2057" width="14" style="115" customWidth="1"/>
    <col min="2058" max="2058" width="17.28515625" style="115" customWidth="1"/>
    <col min="2059" max="2059" width="12.140625" style="115" customWidth="1"/>
    <col min="2060" max="2060" width="9" style="115" customWidth="1"/>
    <col min="2061" max="2304" width="9.140625" style="115"/>
    <col min="2305" max="2305" width="6.5703125" style="115" customWidth="1"/>
    <col min="2306" max="2306" width="20.28515625" style="115" customWidth="1"/>
    <col min="2307" max="2307" width="16.28515625" style="115" customWidth="1"/>
    <col min="2308" max="2308" width="17.140625" style="115" customWidth="1"/>
    <col min="2309" max="2309" width="14.85546875" style="115" customWidth="1"/>
    <col min="2310" max="2310" width="17" style="115" customWidth="1"/>
    <col min="2311" max="2311" width="15" style="115" customWidth="1"/>
    <col min="2312" max="2312" width="14.5703125" style="115" customWidth="1"/>
    <col min="2313" max="2313" width="14" style="115" customWidth="1"/>
    <col min="2314" max="2314" width="17.28515625" style="115" customWidth="1"/>
    <col min="2315" max="2315" width="12.140625" style="115" customWidth="1"/>
    <col min="2316" max="2316" width="9" style="115" customWidth="1"/>
    <col min="2317" max="2560" width="9.140625" style="115"/>
    <col min="2561" max="2561" width="6.5703125" style="115" customWidth="1"/>
    <col min="2562" max="2562" width="20.28515625" style="115" customWidth="1"/>
    <col min="2563" max="2563" width="16.28515625" style="115" customWidth="1"/>
    <col min="2564" max="2564" width="17.140625" style="115" customWidth="1"/>
    <col min="2565" max="2565" width="14.85546875" style="115" customWidth="1"/>
    <col min="2566" max="2566" width="17" style="115" customWidth="1"/>
    <col min="2567" max="2567" width="15" style="115" customWidth="1"/>
    <col min="2568" max="2568" width="14.5703125" style="115" customWidth="1"/>
    <col min="2569" max="2569" width="14" style="115" customWidth="1"/>
    <col min="2570" max="2570" width="17.28515625" style="115" customWidth="1"/>
    <col min="2571" max="2571" width="12.140625" style="115" customWidth="1"/>
    <col min="2572" max="2572" width="9" style="115" customWidth="1"/>
    <col min="2573" max="2816" width="9.140625" style="115"/>
    <col min="2817" max="2817" width="6.5703125" style="115" customWidth="1"/>
    <col min="2818" max="2818" width="20.28515625" style="115" customWidth="1"/>
    <col min="2819" max="2819" width="16.28515625" style="115" customWidth="1"/>
    <col min="2820" max="2820" width="17.140625" style="115" customWidth="1"/>
    <col min="2821" max="2821" width="14.85546875" style="115" customWidth="1"/>
    <col min="2822" max="2822" width="17" style="115" customWidth="1"/>
    <col min="2823" max="2823" width="15" style="115" customWidth="1"/>
    <col min="2824" max="2824" width="14.5703125" style="115" customWidth="1"/>
    <col min="2825" max="2825" width="14" style="115" customWidth="1"/>
    <col min="2826" max="2826" width="17.28515625" style="115" customWidth="1"/>
    <col min="2827" max="2827" width="12.140625" style="115" customWidth="1"/>
    <col min="2828" max="2828" width="9" style="115" customWidth="1"/>
    <col min="2829" max="3072" width="9.140625" style="115"/>
    <col min="3073" max="3073" width="6.5703125" style="115" customWidth="1"/>
    <col min="3074" max="3074" width="20.28515625" style="115" customWidth="1"/>
    <col min="3075" max="3075" width="16.28515625" style="115" customWidth="1"/>
    <col min="3076" max="3076" width="17.140625" style="115" customWidth="1"/>
    <col min="3077" max="3077" width="14.85546875" style="115" customWidth="1"/>
    <col min="3078" max="3078" width="17" style="115" customWidth="1"/>
    <col min="3079" max="3079" width="15" style="115" customWidth="1"/>
    <col min="3080" max="3080" width="14.5703125" style="115" customWidth="1"/>
    <col min="3081" max="3081" width="14" style="115" customWidth="1"/>
    <col min="3082" max="3082" width="17.28515625" style="115" customWidth="1"/>
    <col min="3083" max="3083" width="12.140625" style="115" customWidth="1"/>
    <col min="3084" max="3084" width="9" style="115" customWidth="1"/>
    <col min="3085" max="3328" width="9.140625" style="115"/>
    <col min="3329" max="3329" width="6.5703125" style="115" customWidth="1"/>
    <col min="3330" max="3330" width="20.28515625" style="115" customWidth="1"/>
    <col min="3331" max="3331" width="16.28515625" style="115" customWidth="1"/>
    <col min="3332" max="3332" width="17.140625" style="115" customWidth="1"/>
    <col min="3333" max="3333" width="14.85546875" style="115" customWidth="1"/>
    <col min="3334" max="3334" width="17" style="115" customWidth="1"/>
    <col min="3335" max="3335" width="15" style="115" customWidth="1"/>
    <col min="3336" max="3336" width="14.5703125" style="115" customWidth="1"/>
    <col min="3337" max="3337" width="14" style="115" customWidth="1"/>
    <col min="3338" max="3338" width="17.28515625" style="115" customWidth="1"/>
    <col min="3339" max="3339" width="12.140625" style="115" customWidth="1"/>
    <col min="3340" max="3340" width="9" style="115" customWidth="1"/>
    <col min="3341" max="3584" width="9.140625" style="115"/>
    <col min="3585" max="3585" width="6.5703125" style="115" customWidth="1"/>
    <col min="3586" max="3586" width="20.28515625" style="115" customWidth="1"/>
    <col min="3587" max="3587" width="16.28515625" style="115" customWidth="1"/>
    <col min="3588" max="3588" width="17.140625" style="115" customWidth="1"/>
    <col min="3589" max="3589" width="14.85546875" style="115" customWidth="1"/>
    <col min="3590" max="3590" width="17" style="115" customWidth="1"/>
    <col min="3591" max="3591" width="15" style="115" customWidth="1"/>
    <col min="3592" max="3592" width="14.5703125" style="115" customWidth="1"/>
    <col min="3593" max="3593" width="14" style="115" customWidth="1"/>
    <col min="3594" max="3594" width="17.28515625" style="115" customWidth="1"/>
    <col min="3595" max="3595" width="12.140625" style="115" customWidth="1"/>
    <col min="3596" max="3596" width="9" style="115" customWidth="1"/>
    <col min="3597" max="3840" width="9.140625" style="115"/>
    <col min="3841" max="3841" width="6.5703125" style="115" customWidth="1"/>
    <col min="3842" max="3842" width="20.28515625" style="115" customWidth="1"/>
    <col min="3843" max="3843" width="16.28515625" style="115" customWidth="1"/>
    <col min="3844" max="3844" width="17.140625" style="115" customWidth="1"/>
    <col min="3845" max="3845" width="14.85546875" style="115" customWidth="1"/>
    <col min="3846" max="3846" width="17" style="115" customWidth="1"/>
    <col min="3847" max="3847" width="15" style="115" customWidth="1"/>
    <col min="3848" max="3848" width="14.5703125" style="115" customWidth="1"/>
    <col min="3849" max="3849" width="14" style="115" customWidth="1"/>
    <col min="3850" max="3850" width="17.28515625" style="115" customWidth="1"/>
    <col min="3851" max="3851" width="12.140625" style="115" customWidth="1"/>
    <col min="3852" max="3852" width="9" style="115" customWidth="1"/>
    <col min="3853" max="4096" width="9.140625" style="115"/>
    <col min="4097" max="4097" width="6.5703125" style="115" customWidth="1"/>
    <col min="4098" max="4098" width="20.28515625" style="115" customWidth="1"/>
    <col min="4099" max="4099" width="16.28515625" style="115" customWidth="1"/>
    <col min="4100" max="4100" width="17.140625" style="115" customWidth="1"/>
    <col min="4101" max="4101" width="14.85546875" style="115" customWidth="1"/>
    <col min="4102" max="4102" width="17" style="115" customWidth="1"/>
    <col min="4103" max="4103" width="15" style="115" customWidth="1"/>
    <col min="4104" max="4104" width="14.5703125" style="115" customWidth="1"/>
    <col min="4105" max="4105" width="14" style="115" customWidth="1"/>
    <col min="4106" max="4106" width="17.28515625" style="115" customWidth="1"/>
    <col min="4107" max="4107" width="12.140625" style="115" customWidth="1"/>
    <col min="4108" max="4108" width="9" style="115" customWidth="1"/>
    <col min="4109" max="4352" width="9.140625" style="115"/>
    <col min="4353" max="4353" width="6.5703125" style="115" customWidth="1"/>
    <col min="4354" max="4354" width="20.28515625" style="115" customWidth="1"/>
    <col min="4355" max="4355" width="16.28515625" style="115" customWidth="1"/>
    <col min="4356" max="4356" width="17.140625" style="115" customWidth="1"/>
    <col min="4357" max="4357" width="14.85546875" style="115" customWidth="1"/>
    <col min="4358" max="4358" width="17" style="115" customWidth="1"/>
    <col min="4359" max="4359" width="15" style="115" customWidth="1"/>
    <col min="4360" max="4360" width="14.5703125" style="115" customWidth="1"/>
    <col min="4361" max="4361" width="14" style="115" customWidth="1"/>
    <col min="4362" max="4362" width="17.28515625" style="115" customWidth="1"/>
    <col min="4363" max="4363" width="12.140625" style="115" customWidth="1"/>
    <col min="4364" max="4364" width="9" style="115" customWidth="1"/>
    <col min="4365" max="4608" width="9.140625" style="115"/>
    <col min="4609" max="4609" width="6.5703125" style="115" customWidth="1"/>
    <col min="4610" max="4610" width="20.28515625" style="115" customWidth="1"/>
    <col min="4611" max="4611" width="16.28515625" style="115" customWidth="1"/>
    <col min="4612" max="4612" width="17.140625" style="115" customWidth="1"/>
    <col min="4613" max="4613" width="14.85546875" style="115" customWidth="1"/>
    <col min="4614" max="4614" width="17" style="115" customWidth="1"/>
    <col min="4615" max="4615" width="15" style="115" customWidth="1"/>
    <col min="4616" max="4616" width="14.5703125" style="115" customWidth="1"/>
    <col min="4617" max="4617" width="14" style="115" customWidth="1"/>
    <col min="4618" max="4618" width="17.28515625" style="115" customWidth="1"/>
    <col min="4619" max="4619" width="12.140625" style="115" customWidth="1"/>
    <col min="4620" max="4620" width="9" style="115" customWidth="1"/>
    <col min="4621" max="4864" width="9.140625" style="115"/>
    <col min="4865" max="4865" width="6.5703125" style="115" customWidth="1"/>
    <col min="4866" max="4866" width="20.28515625" style="115" customWidth="1"/>
    <col min="4867" max="4867" width="16.28515625" style="115" customWidth="1"/>
    <col min="4868" max="4868" width="17.140625" style="115" customWidth="1"/>
    <col min="4869" max="4869" width="14.85546875" style="115" customWidth="1"/>
    <col min="4870" max="4870" width="17" style="115" customWidth="1"/>
    <col min="4871" max="4871" width="15" style="115" customWidth="1"/>
    <col min="4872" max="4872" width="14.5703125" style="115" customWidth="1"/>
    <col min="4873" max="4873" width="14" style="115" customWidth="1"/>
    <col min="4874" max="4874" width="17.28515625" style="115" customWidth="1"/>
    <col min="4875" max="4875" width="12.140625" style="115" customWidth="1"/>
    <col min="4876" max="4876" width="9" style="115" customWidth="1"/>
    <col min="4877" max="5120" width="9.140625" style="115"/>
    <col min="5121" max="5121" width="6.5703125" style="115" customWidth="1"/>
    <col min="5122" max="5122" width="20.28515625" style="115" customWidth="1"/>
    <col min="5123" max="5123" width="16.28515625" style="115" customWidth="1"/>
    <col min="5124" max="5124" width="17.140625" style="115" customWidth="1"/>
    <col min="5125" max="5125" width="14.85546875" style="115" customWidth="1"/>
    <col min="5126" max="5126" width="17" style="115" customWidth="1"/>
    <col min="5127" max="5127" width="15" style="115" customWidth="1"/>
    <col min="5128" max="5128" width="14.5703125" style="115" customWidth="1"/>
    <col min="5129" max="5129" width="14" style="115" customWidth="1"/>
    <col min="5130" max="5130" width="17.28515625" style="115" customWidth="1"/>
    <col min="5131" max="5131" width="12.140625" style="115" customWidth="1"/>
    <col min="5132" max="5132" width="9" style="115" customWidth="1"/>
    <col min="5133" max="5376" width="9.140625" style="115"/>
    <col min="5377" max="5377" width="6.5703125" style="115" customWidth="1"/>
    <col min="5378" max="5378" width="20.28515625" style="115" customWidth="1"/>
    <col min="5379" max="5379" width="16.28515625" style="115" customWidth="1"/>
    <col min="5380" max="5380" width="17.140625" style="115" customWidth="1"/>
    <col min="5381" max="5381" width="14.85546875" style="115" customWidth="1"/>
    <col min="5382" max="5382" width="17" style="115" customWidth="1"/>
    <col min="5383" max="5383" width="15" style="115" customWidth="1"/>
    <col min="5384" max="5384" width="14.5703125" style="115" customWidth="1"/>
    <col min="5385" max="5385" width="14" style="115" customWidth="1"/>
    <col min="5386" max="5386" width="17.28515625" style="115" customWidth="1"/>
    <col min="5387" max="5387" width="12.140625" style="115" customWidth="1"/>
    <col min="5388" max="5388" width="9" style="115" customWidth="1"/>
    <col min="5389" max="5632" width="9.140625" style="115"/>
    <col min="5633" max="5633" width="6.5703125" style="115" customWidth="1"/>
    <col min="5634" max="5634" width="20.28515625" style="115" customWidth="1"/>
    <col min="5635" max="5635" width="16.28515625" style="115" customWidth="1"/>
    <col min="5636" max="5636" width="17.140625" style="115" customWidth="1"/>
    <col min="5637" max="5637" width="14.85546875" style="115" customWidth="1"/>
    <col min="5638" max="5638" width="17" style="115" customWidth="1"/>
    <col min="5639" max="5639" width="15" style="115" customWidth="1"/>
    <col min="5640" max="5640" width="14.5703125" style="115" customWidth="1"/>
    <col min="5641" max="5641" width="14" style="115" customWidth="1"/>
    <col min="5642" max="5642" width="17.28515625" style="115" customWidth="1"/>
    <col min="5643" max="5643" width="12.140625" style="115" customWidth="1"/>
    <col min="5644" max="5644" width="9" style="115" customWidth="1"/>
    <col min="5645" max="5888" width="9.140625" style="115"/>
    <col min="5889" max="5889" width="6.5703125" style="115" customWidth="1"/>
    <col min="5890" max="5890" width="20.28515625" style="115" customWidth="1"/>
    <col min="5891" max="5891" width="16.28515625" style="115" customWidth="1"/>
    <col min="5892" max="5892" width="17.140625" style="115" customWidth="1"/>
    <col min="5893" max="5893" width="14.85546875" style="115" customWidth="1"/>
    <col min="5894" max="5894" width="17" style="115" customWidth="1"/>
    <col min="5895" max="5895" width="15" style="115" customWidth="1"/>
    <col min="5896" max="5896" width="14.5703125" style="115" customWidth="1"/>
    <col min="5897" max="5897" width="14" style="115" customWidth="1"/>
    <col min="5898" max="5898" width="17.28515625" style="115" customWidth="1"/>
    <col min="5899" max="5899" width="12.140625" style="115" customWidth="1"/>
    <col min="5900" max="5900" width="9" style="115" customWidth="1"/>
    <col min="5901" max="6144" width="9.140625" style="115"/>
    <col min="6145" max="6145" width="6.5703125" style="115" customWidth="1"/>
    <col min="6146" max="6146" width="20.28515625" style="115" customWidth="1"/>
    <col min="6147" max="6147" width="16.28515625" style="115" customWidth="1"/>
    <col min="6148" max="6148" width="17.140625" style="115" customWidth="1"/>
    <col min="6149" max="6149" width="14.85546875" style="115" customWidth="1"/>
    <col min="6150" max="6150" width="17" style="115" customWidth="1"/>
    <col min="6151" max="6151" width="15" style="115" customWidth="1"/>
    <col min="6152" max="6152" width="14.5703125" style="115" customWidth="1"/>
    <col min="6153" max="6153" width="14" style="115" customWidth="1"/>
    <col min="6154" max="6154" width="17.28515625" style="115" customWidth="1"/>
    <col min="6155" max="6155" width="12.140625" style="115" customWidth="1"/>
    <col min="6156" max="6156" width="9" style="115" customWidth="1"/>
    <col min="6157" max="6400" width="9.140625" style="115"/>
    <col min="6401" max="6401" width="6.5703125" style="115" customWidth="1"/>
    <col min="6402" max="6402" width="20.28515625" style="115" customWidth="1"/>
    <col min="6403" max="6403" width="16.28515625" style="115" customWidth="1"/>
    <col min="6404" max="6404" width="17.140625" style="115" customWidth="1"/>
    <col min="6405" max="6405" width="14.85546875" style="115" customWidth="1"/>
    <col min="6406" max="6406" width="17" style="115" customWidth="1"/>
    <col min="6407" max="6407" width="15" style="115" customWidth="1"/>
    <col min="6408" max="6408" width="14.5703125" style="115" customWidth="1"/>
    <col min="6409" max="6409" width="14" style="115" customWidth="1"/>
    <col min="6410" max="6410" width="17.28515625" style="115" customWidth="1"/>
    <col min="6411" max="6411" width="12.140625" style="115" customWidth="1"/>
    <col min="6412" max="6412" width="9" style="115" customWidth="1"/>
    <col min="6413" max="6656" width="9.140625" style="115"/>
    <col min="6657" max="6657" width="6.5703125" style="115" customWidth="1"/>
    <col min="6658" max="6658" width="20.28515625" style="115" customWidth="1"/>
    <col min="6659" max="6659" width="16.28515625" style="115" customWidth="1"/>
    <col min="6660" max="6660" width="17.140625" style="115" customWidth="1"/>
    <col min="6661" max="6661" width="14.85546875" style="115" customWidth="1"/>
    <col min="6662" max="6662" width="17" style="115" customWidth="1"/>
    <col min="6663" max="6663" width="15" style="115" customWidth="1"/>
    <col min="6664" max="6664" width="14.5703125" style="115" customWidth="1"/>
    <col min="6665" max="6665" width="14" style="115" customWidth="1"/>
    <col min="6666" max="6666" width="17.28515625" style="115" customWidth="1"/>
    <col min="6667" max="6667" width="12.140625" style="115" customWidth="1"/>
    <col min="6668" max="6668" width="9" style="115" customWidth="1"/>
    <col min="6669" max="6912" width="9.140625" style="115"/>
    <col min="6913" max="6913" width="6.5703125" style="115" customWidth="1"/>
    <col min="6914" max="6914" width="20.28515625" style="115" customWidth="1"/>
    <col min="6915" max="6915" width="16.28515625" style="115" customWidth="1"/>
    <col min="6916" max="6916" width="17.140625" style="115" customWidth="1"/>
    <col min="6917" max="6917" width="14.85546875" style="115" customWidth="1"/>
    <col min="6918" max="6918" width="17" style="115" customWidth="1"/>
    <col min="6919" max="6919" width="15" style="115" customWidth="1"/>
    <col min="6920" max="6920" width="14.5703125" style="115" customWidth="1"/>
    <col min="6921" max="6921" width="14" style="115" customWidth="1"/>
    <col min="6922" max="6922" width="17.28515625" style="115" customWidth="1"/>
    <col min="6923" max="6923" width="12.140625" style="115" customWidth="1"/>
    <col min="6924" max="6924" width="9" style="115" customWidth="1"/>
    <col min="6925" max="7168" width="9.140625" style="115"/>
    <col min="7169" max="7169" width="6.5703125" style="115" customWidth="1"/>
    <col min="7170" max="7170" width="20.28515625" style="115" customWidth="1"/>
    <col min="7171" max="7171" width="16.28515625" style="115" customWidth="1"/>
    <col min="7172" max="7172" width="17.140625" style="115" customWidth="1"/>
    <col min="7173" max="7173" width="14.85546875" style="115" customWidth="1"/>
    <col min="7174" max="7174" width="17" style="115" customWidth="1"/>
    <col min="7175" max="7175" width="15" style="115" customWidth="1"/>
    <col min="7176" max="7176" width="14.5703125" style="115" customWidth="1"/>
    <col min="7177" max="7177" width="14" style="115" customWidth="1"/>
    <col min="7178" max="7178" width="17.28515625" style="115" customWidth="1"/>
    <col min="7179" max="7179" width="12.140625" style="115" customWidth="1"/>
    <col min="7180" max="7180" width="9" style="115" customWidth="1"/>
    <col min="7181" max="7424" width="9.140625" style="115"/>
    <col min="7425" max="7425" width="6.5703125" style="115" customWidth="1"/>
    <col min="7426" max="7426" width="20.28515625" style="115" customWidth="1"/>
    <col min="7427" max="7427" width="16.28515625" style="115" customWidth="1"/>
    <col min="7428" max="7428" width="17.140625" style="115" customWidth="1"/>
    <col min="7429" max="7429" width="14.85546875" style="115" customWidth="1"/>
    <col min="7430" max="7430" width="17" style="115" customWidth="1"/>
    <col min="7431" max="7431" width="15" style="115" customWidth="1"/>
    <col min="7432" max="7432" width="14.5703125" style="115" customWidth="1"/>
    <col min="7433" max="7433" width="14" style="115" customWidth="1"/>
    <col min="7434" max="7434" width="17.28515625" style="115" customWidth="1"/>
    <col min="7435" max="7435" width="12.140625" style="115" customWidth="1"/>
    <col min="7436" max="7436" width="9" style="115" customWidth="1"/>
    <col min="7437" max="7680" width="9.140625" style="115"/>
    <col min="7681" max="7681" width="6.5703125" style="115" customWidth="1"/>
    <col min="7682" max="7682" width="20.28515625" style="115" customWidth="1"/>
    <col min="7683" max="7683" width="16.28515625" style="115" customWidth="1"/>
    <col min="7684" max="7684" width="17.140625" style="115" customWidth="1"/>
    <col min="7685" max="7685" width="14.85546875" style="115" customWidth="1"/>
    <col min="7686" max="7686" width="17" style="115" customWidth="1"/>
    <col min="7687" max="7687" width="15" style="115" customWidth="1"/>
    <col min="7688" max="7688" width="14.5703125" style="115" customWidth="1"/>
    <col min="7689" max="7689" width="14" style="115" customWidth="1"/>
    <col min="7690" max="7690" width="17.28515625" style="115" customWidth="1"/>
    <col min="7691" max="7691" width="12.140625" style="115" customWidth="1"/>
    <col min="7692" max="7692" width="9" style="115" customWidth="1"/>
    <col min="7693" max="7936" width="9.140625" style="115"/>
    <col min="7937" max="7937" width="6.5703125" style="115" customWidth="1"/>
    <col min="7938" max="7938" width="20.28515625" style="115" customWidth="1"/>
    <col min="7939" max="7939" width="16.28515625" style="115" customWidth="1"/>
    <col min="7940" max="7940" width="17.140625" style="115" customWidth="1"/>
    <col min="7941" max="7941" width="14.85546875" style="115" customWidth="1"/>
    <col min="7942" max="7942" width="17" style="115" customWidth="1"/>
    <col min="7943" max="7943" width="15" style="115" customWidth="1"/>
    <col min="7944" max="7944" width="14.5703125" style="115" customWidth="1"/>
    <col min="7945" max="7945" width="14" style="115" customWidth="1"/>
    <col min="7946" max="7946" width="17.28515625" style="115" customWidth="1"/>
    <col min="7947" max="7947" width="12.140625" style="115" customWidth="1"/>
    <col min="7948" max="7948" width="9" style="115" customWidth="1"/>
    <col min="7949" max="8192" width="9.140625" style="115"/>
    <col min="8193" max="8193" width="6.5703125" style="115" customWidth="1"/>
    <col min="8194" max="8194" width="20.28515625" style="115" customWidth="1"/>
    <col min="8195" max="8195" width="16.28515625" style="115" customWidth="1"/>
    <col min="8196" max="8196" width="17.140625" style="115" customWidth="1"/>
    <col min="8197" max="8197" width="14.85546875" style="115" customWidth="1"/>
    <col min="8198" max="8198" width="17" style="115" customWidth="1"/>
    <col min="8199" max="8199" width="15" style="115" customWidth="1"/>
    <col min="8200" max="8200" width="14.5703125" style="115" customWidth="1"/>
    <col min="8201" max="8201" width="14" style="115" customWidth="1"/>
    <col min="8202" max="8202" width="17.28515625" style="115" customWidth="1"/>
    <col min="8203" max="8203" width="12.140625" style="115" customWidth="1"/>
    <col min="8204" max="8204" width="9" style="115" customWidth="1"/>
    <col min="8205" max="8448" width="9.140625" style="115"/>
    <col min="8449" max="8449" width="6.5703125" style="115" customWidth="1"/>
    <col min="8450" max="8450" width="20.28515625" style="115" customWidth="1"/>
    <col min="8451" max="8451" width="16.28515625" style="115" customWidth="1"/>
    <col min="8452" max="8452" width="17.140625" style="115" customWidth="1"/>
    <col min="8453" max="8453" width="14.85546875" style="115" customWidth="1"/>
    <col min="8454" max="8454" width="17" style="115" customWidth="1"/>
    <col min="8455" max="8455" width="15" style="115" customWidth="1"/>
    <col min="8456" max="8456" width="14.5703125" style="115" customWidth="1"/>
    <col min="8457" max="8457" width="14" style="115" customWidth="1"/>
    <col min="8458" max="8458" width="17.28515625" style="115" customWidth="1"/>
    <col min="8459" max="8459" width="12.140625" style="115" customWidth="1"/>
    <col min="8460" max="8460" width="9" style="115" customWidth="1"/>
    <col min="8461" max="8704" width="9.140625" style="115"/>
    <col min="8705" max="8705" width="6.5703125" style="115" customWidth="1"/>
    <col min="8706" max="8706" width="20.28515625" style="115" customWidth="1"/>
    <col min="8707" max="8707" width="16.28515625" style="115" customWidth="1"/>
    <col min="8708" max="8708" width="17.140625" style="115" customWidth="1"/>
    <col min="8709" max="8709" width="14.85546875" style="115" customWidth="1"/>
    <col min="8710" max="8710" width="17" style="115" customWidth="1"/>
    <col min="8711" max="8711" width="15" style="115" customWidth="1"/>
    <col min="8712" max="8712" width="14.5703125" style="115" customWidth="1"/>
    <col min="8713" max="8713" width="14" style="115" customWidth="1"/>
    <col min="8714" max="8714" width="17.28515625" style="115" customWidth="1"/>
    <col min="8715" max="8715" width="12.140625" style="115" customWidth="1"/>
    <col min="8716" max="8716" width="9" style="115" customWidth="1"/>
    <col min="8717" max="8960" width="9.140625" style="115"/>
    <col min="8961" max="8961" width="6.5703125" style="115" customWidth="1"/>
    <col min="8962" max="8962" width="20.28515625" style="115" customWidth="1"/>
    <col min="8963" max="8963" width="16.28515625" style="115" customWidth="1"/>
    <col min="8964" max="8964" width="17.140625" style="115" customWidth="1"/>
    <col min="8965" max="8965" width="14.85546875" style="115" customWidth="1"/>
    <col min="8966" max="8966" width="17" style="115" customWidth="1"/>
    <col min="8967" max="8967" width="15" style="115" customWidth="1"/>
    <col min="8968" max="8968" width="14.5703125" style="115" customWidth="1"/>
    <col min="8969" max="8969" width="14" style="115" customWidth="1"/>
    <col min="8970" max="8970" width="17.28515625" style="115" customWidth="1"/>
    <col min="8971" max="8971" width="12.140625" style="115" customWidth="1"/>
    <col min="8972" max="8972" width="9" style="115" customWidth="1"/>
    <col min="8973" max="9216" width="9.140625" style="115"/>
    <col min="9217" max="9217" width="6.5703125" style="115" customWidth="1"/>
    <col min="9218" max="9218" width="20.28515625" style="115" customWidth="1"/>
    <col min="9219" max="9219" width="16.28515625" style="115" customWidth="1"/>
    <col min="9220" max="9220" width="17.140625" style="115" customWidth="1"/>
    <col min="9221" max="9221" width="14.85546875" style="115" customWidth="1"/>
    <col min="9222" max="9222" width="17" style="115" customWidth="1"/>
    <col min="9223" max="9223" width="15" style="115" customWidth="1"/>
    <col min="9224" max="9224" width="14.5703125" style="115" customWidth="1"/>
    <col min="9225" max="9225" width="14" style="115" customWidth="1"/>
    <col min="9226" max="9226" width="17.28515625" style="115" customWidth="1"/>
    <col min="9227" max="9227" width="12.140625" style="115" customWidth="1"/>
    <col min="9228" max="9228" width="9" style="115" customWidth="1"/>
    <col min="9229" max="9472" width="9.140625" style="115"/>
    <col min="9473" max="9473" width="6.5703125" style="115" customWidth="1"/>
    <col min="9474" max="9474" width="20.28515625" style="115" customWidth="1"/>
    <col min="9475" max="9475" width="16.28515625" style="115" customWidth="1"/>
    <col min="9476" max="9476" width="17.140625" style="115" customWidth="1"/>
    <col min="9477" max="9477" width="14.85546875" style="115" customWidth="1"/>
    <col min="9478" max="9478" width="17" style="115" customWidth="1"/>
    <col min="9479" max="9479" width="15" style="115" customWidth="1"/>
    <col min="9480" max="9480" width="14.5703125" style="115" customWidth="1"/>
    <col min="9481" max="9481" width="14" style="115" customWidth="1"/>
    <col min="9482" max="9482" width="17.28515625" style="115" customWidth="1"/>
    <col min="9483" max="9483" width="12.140625" style="115" customWidth="1"/>
    <col min="9484" max="9484" width="9" style="115" customWidth="1"/>
    <col min="9485" max="9728" width="9.140625" style="115"/>
    <col min="9729" max="9729" width="6.5703125" style="115" customWidth="1"/>
    <col min="9730" max="9730" width="20.28515625" style="115" customWidth="1"/>
    <col min="9731" max="9731" width="16.28515625" style="115" customWidth="1"/>
    <col min="9732" max="9732" width="17.140625" style="115" customWidth="1"/>
    <col min="9733" max="9733" width="14.85546875" style="115" customWidth="1"/>
    <col min="9734" max="9734" width="17" style="115" customWidth="1"/>
    <col min="9735" max="9735" width="15" style="115" customWidth="1"/>
    <col min="9736" max="9736" width="14.5703125" style="115" customWidth="1"/>
    <col min="9737" max="9737" width="14" style="115" customWidth="1"/>
    <col min="9738" max="9738" width="17.28515625" style="115" customWidth="1"/>
    <col min="9739" max="9739" width="12.140625" style="115" customWidth="1"/>
    <col min="9740" max="9740" width="9" style="115" customWidth="1"/>
    <col min="9741" max="9984" width="9.140625" style="115"/>
    <col min="9985" max="9985" width="6.5703125" style="115" customWidth="1"/>
    <col min="9986" max="9986" width="20.28515625" style="115" customWidth="1"/>
    <col min="9987" max="9987" width="16.28515625" style="115" customWidth="1"/>
    <col min="9988" max="9988" width="17.140625" style="115" customWidth="1"/>
    <col min="9989" max="9989" width="14.85546875" style="115" customWidth="1"/>
    <col min="9990" max="9990" width="17" style="115" customWidth="1"/>
    <col min="9991" max="9991" width="15" style="115" customWidth="1"/>
    <col min="9992" max="9992" width="14.5703125" style="115" customWidth="1"/>
    <col min="9993" max="9993" width="14" style="115" customWidth="1"/>
    <col min="9994" max="9994" width="17.28515625" style="115" customWidth="1"/>
    <col min="9995" max="9995" width="12.140625" style="115" customWidth="1"/>
    <col min="9996" max="9996" width="9" style="115" customWidth="1"/>
    <col min="9997" max="10240" width="9.140625" style="115"/>
    <col min="10241" max="10241" width="6.5703125" style="115" customWidth="1"/>
    <col min="10242" max="10242" width="20.28515625" style="115" customWidth="1"/>
    <col min="10243" max="10243" width="16.28515625" style="115" customWidth="1"/>
    <col min="10244" max="10244" width="17.140625" style="115" customWidth="1"/>
    <col min="10245" max="10245" width="14.85546875" style="115" customWidth="1"/>
    <col min="10246" max="10246" width="17" style="115" customWidth="1"/>
    <col min="10247" max="10247" width="15" style="115" customWidth="1"/>
    <col min="10248" max="10248" width="14.5703125" style="115" customWidth="1"/>
    <col min="10249" max="10249" width="14" style="115" customWidth="1"/>
    <col min="10250" max="10250" width="17.28515625" style="115" customWidth="1"/>
    <col min="10251" max="10251" width="12.140625" style="115" customWidth="1"/>
    <col min="10252" max="10252" width="9" style="115" customWidth="1"/>
    <col min="10253" max="10496" width="9.140625" style="115"/>
    <col min="10497" max="10497" width="6.5703125" style="115" customWidth="1"/>
    <col min="10498" max="10498" width="20.28515625" style="115" customWidth="1"/>
    <col min="10499" max="10499" width="16.28515625" style="115" customWidth="1"/>
    <col min="10500" max="10500" width="17.140625" style="115" customWidth="1"/>
    <col min="10501" max="10501" width="14.85546875" style="115" customWidth="1"/>
    <col min="10502" max="10502" width="17" style="115" customWidth="1"/>
    <col min="10503" max="10503" width="15" style="115" customWidth="1"/>
    <col min="10504" max="10504" width="14.5703125" style="115" customWidth="1"/>
    <col min="10505" max="10505" width="14" style="115" customWidth="1"/>
    <col min="10506" max="10506" width="17.28515625" style="115" customWidth="1"/>
    <col min="10507" max="10507" width="12.140625" style="115" customWidth="1"/>
    <col min="10508" max="10508" width="9" style="115" customWidth="1"/>
    <col min="10509" max="10752" width="9.140625" style="115"/>
    <col min="10753" max="10753" width="6.5703125" style="115" customWidth="1"/>
    <col min="10754" max="10754" width="20.28515625" style="115" customWidth="1"/>
    <col min="10755" max="10755" width="16.28515625" style="115" customWidth="1"/>
    <col min="10756" max="10756" width="17.140625" style="115" customWidth="1"/>
    <col min="10757" max="10757" width="14.85546875" style="115" customWidth="1"/>
    <col min="10758" max="10758" width="17" style="115" customWidth="1"/>
    <col min="10759" max="10759" width="15" style="115" customWidth="1"/>
    <col min="10760" max="10760" width="14.5703125" style="115" customWidth="1"/>
    <col min="10761" max="10761" width="14" style="115" customWidth="1"/>
    <col min="10762" max="10762" width="17.28515625" style="115" customWidth="1"/>
    <col min="10763" max="10763" width="12.140625" style="115" customWidth="1"/>
    <col min="10764" max="10764" width="9" style="115" customWidth="1"/>
    <col min="10765" max="11008" width="9.140625" style="115"/>
    <col min="11009" max="11009" width="6.5703125" style="115" customWidth="1"/>
    <col min="11010" max="11010" width="20.28515625" style="115" customWidth="1"/>
    <col min="11011" max="11011" width="16.28515625" style="115" customWidth="1"/>
    <col min="11012" max="11012" width="17.140625" style="115" customWidth="1"/>
    <col min="11013" max="11013" width="14.85546875" style="115" customWidth="1"/>
    <col min="11014" max="11014" width="17" style="115" customWidth="1"/>
    <col min="11015" max="11015" width="15" style="115" customWidth="1"/>
    <col min="11016" max="11016" width="14.5703125" style="115" customWidth="1"/>
    <col min="11017" max="11017" width="14" style="115" customWidth="1"/>
    <col min="11018" max="11018" width="17.28515625" style="115" customWidth="1"/>
    <col min="11019" max="11019" width="12.140625" style="115" customWidth="1"/>
    <col min="11020" max="11020" width="9" style="115" customWidth="1"/>
    <col min="11021" max="11264" width="9.140625" style="115"/>
    <col min="11265" max="11265" width="6.5703125" style="115" customWidth="1"/>
    <col min="11266" max="11266" width="20.28515625" style="115" customWidth="1"/>
    <col min="11267" max="11267" width="16.28515625" style="115" customWidth="1"/>
    <col min="11268" max="11268" width="17.140625" style="115" customWidth="1"/>
    <col min="11269" max="11269" width="14.85546875" style="115" customWidth="1"/>
    <col min="11270" max="11270" width="17" style="115" customWidth="1"/>
    <col min="11271" max="11271" width="15" style="115" customWidth="1"/>
    <col min="11272" max="11272" width="14.5703125" style="115" customWidth="1"/>
    <col min="11273" max="11273" width="14" style="115" customWidth="1"/>
    <col min="11274" max="11274" width="17.28515625" style="115" customWidth="1"/>
    <col min="11275" max="11275" width="12.140625" style="115" customWidth="1"/>
    <col min="11276" max="11276" width="9" style="115" customWidth="1"/>
    <col min="11277" max="11520" width="9.140625" style="115"/>
    <col min="11521" max="11521" width="6.5703125" style="115" customWidth="1"/>
    <col min="11522" max="11522" width="20.28515625" style="115" customWidth="1"/>
    <col min="11523" max="11523" width="16.28515625" style="115" customWidth="1"/>
    <col min="11524" max="11524" width="17.140625" style="115" customWidth="1"/>
    <col min="11525" max="11525" width="14.85546875" style="115" customWidth="1"/>
    <col min="11526" max="11526" width="17" style="115" customWidth="1"/>
    <col min="11527" max="11527" width="15" style="115" customWidth="1"/>
    <col min="11528" max="11528" width="14.5703125" style="115" customWidth="1"/>
    <col min="11529" max="11529" width="14" style="115" customWidth="1"/>
    <col min="11530" max="11530" width="17.28515625" style="115" customWidth="1"/>
    <col min="11531" max="11531" width="12.140625" style="115" customWidth="1"/>
    <col min="11532" max="11532" width="9" style="115" customWidth="1"/>
    <col min="11533" max="11776" width="9.140625" style="115"/>
    <col min="11777" max="11777" width="6.5703125" style="115" customWidth="1"/>
    <col min="11778" max="11778" width="20.28515625" style="115" customWidth="1"/>
    <col min="11779" max="11779" width="16.28515625" style="115" customWidth="1"/>
    <col min="11780" max="11780" width="17.140625" style="115" customWidth="1"/>
    <col min="11781" max="11781" width="14.85546875" style="115" customWidth="1"/>
    <col min="11782" max="11782" width="17" style="115" customWidth="1"/>
    <col min="11783" max="11783" width="15" style="115" customWidth="1"/>
    <col min="11784" max="11784" width="14.5703125" style="115" customWidth="1"/>
    <col min="11785" max="11785" width="14" style="115" customWidth="1"/>
    <col min="11786" max="11786" width="17.28515625" style="115" customWidth="1"/>
    <col min="11787" max="11787" width="12.140625" style="115" customWidth="1"/>
    <col min="11788" max="11788" width="9" style="115" customWidth="1"/>
    <col min="11789" max="12032" width="9.140625" style="115"/>
    <col min="12033" max="12033" width="6.5703125" style="115" customWidth="1"/>
    <col min="12034" max="12034" width="20.28515625" style="115" customWidth="1"/>
    <col min="12035" max="12035" width="16.28515625" style="115" customWidth="1"/>
    <col min="12036" max="12036" width="17.140625" style="115" customWidth="1"/>
    <col min="12037" max="12037" width="14.85546875" style="115" customWidth="1"/>
    <col min="12038" max="12038" width="17" style="115" customWidth="1"/>
    <col min="12039" max="12039" width="15" style="115" customWidth="1"/>
    <col min="12040" max="12040" width="14.5703125" style="115" customWidth="1"/>
    <col min="12041" max="12041" width="14" style="115" customWidth="1"/>
    <col min="12042" max="12042" width="17.28515625" style="115" customWidth="1"/>
    <col min="12043" max="12043" width="12.140625" style="115" customWidth="1"/>
    <col min="12044" max="12044" width="9" style="115" customWidth="1"/>
    <col min="12045" max="12288" width="9.140625" style="115"/>
    <col min="12289" max="12289" width="6.5703125" style="115" customWidth="1"/>
    <col min="12290" max="12290" width="20.28515625" style="115" customWidth="1"/>
    <col min="12291" max="12291" width="16.28515625" style="115" customWidth="1"/>
    <col min="12292" max="12292" width="17.140625" style="115" customWidth="1"/>
    <col min="12293" max="12293" width="14.85546875" style="115" customWidth="1"/>
    <col min="12294" max="12294" width="17" style="115" customWidth="1"/>
    <col min="12295" max="12295" width="15" style="115" customWidth="1"/>
    <col min="12296" max="12296" width="14.5703125" style="115" customWidth="1"/>
    <col min="12297" max="12297" width="14" style="115" customWidth="1"/>
    <col min="12298" max="12298" width="17.28515625" style="115" customWidth="1"/>
    <col min="12299" max="12299" width="12.140625" style="115" customWidth="1"/>
    <col min="12300" max="12300" width="9" style="115" customWidth="1"/>
    <col min="12301" max="12544" width="9.140625" style="115"/>
    <col min="12545" max="12545" width="6.5703125" style="115" customWidth="1"/>
    <col min="12546" max="12546" width="20.28515625" style="115" customWidth="1"/>
    <col min="12547" max="12547" width="16.28515625" style="115" customWidth="1"/>
    <col min="12548" max="12548" width="17.140625" style="115" customWidth="1"/>
    <col min="12549" max="12549" width="14.85546875" style="115" customWidth="1"/>
    <col min="12550" max="12550" width="17" style="115" customWidth="1"/>
    <col min="12551" max="12551" width="15" style="115" customWidth="1"/>
    <col min="12552" max="12552" width="14.5703125" style="115" customWidth="1"/>
    <col min="12553" max="12553" width="14" style="115" customWidth="1"/>
    <col min="12554" max="12554" width="17.28515625" style="115" customWidth="1"/>
    <col min="12555" max="12555" width="12.140625" style="115" customWidth="1"/>
    <col min="12556" max="12556" width="9" style="115" customWidth="1"/>
    <col min="12557" max="12800" width="9.140625" style="115"/>
    <col min="12801" max="12801" width="6.5703125" style="115" customWidth="1"/>
    <col min="12802" max="12802" width="20.28515625" style="115" customWidth="1"/>
    <col min="12803" max="12803" width="16.28515625" style="115" customWidth="1"/>
    <col min="12804" max="12804" width="17.140625" style="115" customWidth="1"/>
    <col min="12805" max="12805" width="14.85546875" style="115" customWidth="1"/>
    <col min="12806" max="12806" width="17" style="115" customWidth="1"/>
    <col min="12807" max="12807" width="15" style="115" customWidth="1"/>
    <col min="12808" max="12808" width="14.5703125" style="115" customWidth="1"/>
    <col min="12809" max="12809" width="14" style="115" customWidth="1"/>
    <col min="12810" max="12810" width="17.28515625" style="115" customWidth="1"/>
    <col min="12811" max="12811" width="12.140625" style="115" customWidth="1"/>
    <col min="12812" max="12812" width="9" style="115" customWidth="1"/>
    <col min="12813" max="13056" width="9.140625" style="115"/>
    <col min="13057" max="13057" width="6.5703125" style="115" customWidth="1"/>
    <col min="13058" max="13058" width="20.28515625" style="115" customWidth="1"/>
    <col min="13059" max="13059" width="16.28515625" style="115" customWidth="1"/>
    <col min="13060" max="13060" width="17.140625" style="115" customWidth="1"/>
    <col min="13061" max="13061" width="14.85546875" style="115" customWidth="1"/>
    <col min="13062" max="13062" width="17" style="115" customWidth="1"/>
    <col min="13063" max="13063" width="15" style="115" customWidth="1"/>
    <col min="13064" max="13064" width="14.5703125" style="115" customWidth="1"/>
    <col min="13065" max="13065" width="14" style="115" customWidth="1"/>
    <col min="13066" max="13066" width="17.28515625" style="115" customWidth="1"/>
    <col min="13067" max="13067" width="12.140625" style="115" customWidth="1"/>
    <col min="13068" max="13068" width="9" style="115" customWidth="1"/>
    <col min="13069" max="13312" width="9.140625" style="115"/>
    <col min="13313" max="13313" width="6.5703125" style="115" customWidth="1"/>
    <col min="13314" max="13314" width="20.28515625" style="115" customWidth="1"/>
    <col min="13315" max="13315" width="16.28515625" style="115" customWidth="1"/>
    <col min="13316" max="13316" width="17.140625" style="115" customWidth="1"/>
    <col min="13317" max="13317" width="14.85546875" style="115" customWidth="1"/>
    <col min="13318" max="13318" width="17" style="115" customWidth="1"/>
    <col min="13319" max="13319" width="15" style="115" customWidth="1"/>
    <col min="13320" max="13320" width="14.5703125" style="115" customWidth="1"/>
    <col min="13321" max="13321" width="14" style="115" customWidth="1"/>
    <col min="13322" max="13322" width="17.28515625" style="115" customWidth="1"/>
    <col min="13323" max="13323" width="12.140625" style="115" customWidth="1"/>
    <col min="13324" max="13324" width="9" style="115" customWidth="1"/>
    <col min="13325" max="13568" width="9.140625" style="115"/>
    <col min="13569" max="13569" width="6.5703125" style="115" customWidth="1"/>
    <col min="13570" max="13570" width="20.28515625" style="115" customWidth="1"/>
    <col min="13571" max="13571" width="16.28515625" style="115" customWidth="1"/>
    <col min="13572" max="13572" width="17.140625" style="115" customWidth="1"/>
    <col min="13573" max="13573" width="14.85546875" style="115" customWidth="1"/>
    <col min="13574" max="13574" width="17" style="115" customWidth="1"/>
    <col min="13575" max="13575" width="15" style="115" customWidth="1"/>
    <col min="13576" max="13576" width="14.5703125" style="115" customWidth="1"/>
    <col min="13577" max="13577" width="14" style="115" customWidth="1"/>
    <col min="13578" max="13578" width="17.28515625" style="115" customWidth="1"/>
    <col min="13579" max="13579" width="12.140625" style="115" customWidth="1"/>
    <col min="13580" max="13580" width="9" style="115" customWidth="1"/>
    <col min="13581" max="13824" width="9.140625" style="115"/>
    <col min="13825" max="13825" width="6.5703125" style="115" customWidth="1"/>
    <col min="13826" max="13826" width="20.28515625" style="115" customWidth="1"/>
    <col min="13827" max="13827" width="16.28515625" style="115" customWidth="1"/>
    <col min="13828" max="13828" width="17.140625" style="115" customWidth="1"/>
    <col min="13829" max="13829" width="14.85546875" style="115" customWidth="1"/>
    <col min="13830" max="13830" width="17" style="115" customWidth="1"/>
    <col min="13831" max="13831" width="15" style="115" customWidth="1"/>
    <col min="13832" max="13832" width="14.5703125" style="115" customWidth="1"/>
    <col min="13833" max="13833" width="14" style="115" customWidth="1"/>
    <col min="13834" max="13834" width="17.28515625" style="115" customWidth="1"/>
    <col min="13835" max="13835" width="12.140625" style="115" customWidth="1"/>
    <col min="13836" max="13836" width="9" style="115" customWidth="1"/>
    <col min="13837" max="14080" width="9.140625" style="115"/>
    <col min="14081" max="14081" width="6.5703125" style="115" customWidth="1"/>
    <col min="14082" max="14082" width="20.28515625" style="115" customWidth="1"/>
    <col min="14083" max="14083" width="16.28515625" style="115" customWidth="1"/>
    <col min="14084" max="14084" width="17.140625" style="115" customWidth="1"/>
    <col min="14085" max="14085" width="14.85546875" style="115" customWidth="1"/>
    <col min="14086" max="14086" width="17" style="115" customWidth="1"/>
    <col min="14087" max="14087" width="15" style="115" customWidth="1"/>
    <col min="14088" max="14088" width="14.5703125" style="115" customWidth="1"/>
    <col min="14089" max="14089" width="14" style="115" customWidth="1"/>
    <col min="14090" max="14090" width="17.28515625" style="115" customWidth="1"/>
    <col min="14091" max="14091" width="12.140625" style="115" customWidth="1"/>
    <col min="14092" max="14092" width="9" style="115" customWidth="1"/>
    <col min="14093" max="14336" width="9.140625" style="115"/>
    <col min="14337" max="14337" width="6.5703125" style="115" customWidth="1"/>
    <col min="14338" max="14338" width="20.28515625" style="115" customWidth="1"/>
    <col min="14339" max="14339" width="16.28515625" style="115" customWidth="1"/>
    <col min="14340" max="14340" width="17.140625" style="115" customWidth="1"/>
    <col min="14341" max="14341" width="14.85546875" style="115" customWidth="1"/>
    <col min="14342" max="14342" width="17" style="115" customWidth="1"/>
    <col min="14343" max="14343" width="15" style="115" customWidth="1"/>
    <col min="14344" max="14344" width="14.5703125" style="115" customWidth="1"/>
    <col min="14345" max="14345" width="14" style="115" customWidth="1"/>
    <col min="14346" max="14346" width="17.28515625" style="115" customWidth="1"/>
    <col min="14347" max="14347" width="12.140625" style="115" customWidth="1"/>
    <col min="14348" max="14348" width="9" style="115" customWidth="1"/>
    <col min="14349" max="14592" width="9.140625" style="115"/>
    <col min="14593" max="14593" width="6.5703125" style="115" customWidth="1"/>
    <col min="14594" max="14594" width="20.28515625" style="115" customWidth="1"/>
    <col min="14595" max="14595" width="16.28515625" style="115" customWidth="1"/>
    <col min="14596" max="14596" width="17.140625" style="115" customWidth="1"/>
    <col min="14597" max="14597" width="14.85546875" style="115" customWidth="1"/>
    <col min="14598" max="14598" width="17" style="115" customWidth="1"/>
    <col min="14599" max="14599" width="15" style="115" customWidth="1"/>
    <col min="14600" max="14600" width="14.5703125" style="115" customWidth="1"/>
    <col min="14601" max="14601" width="14" style="115" customWidth="1"/>
    <col min="14602" max="14602" width="17.28515625" style="115" customWidth="1"/>
    <col min="14603" max="14603" width="12.140625" style="115" customWidth="1"/>
    <col min="14604" max="14604" width="9" style="115" customWidth="1"/>
    <col min="14605" max="14848" width="9.140625" style="115"/>
    <col min="14849" max="14849" width="6.5703125" style="115" customWidth="1"/>
    <col min="14850" max="14850" width="20.28515625" style="115" customWidth="1"/>
    <col min="14851" max="14851" width="16.28515625" style="115" customWidth="1"/>
    <col min="14852" max="14852" width="17.140625" style="115" customWidth="1"/>
    <col min="14853" max="14853" width="14.85546875" style="115" customWidth="1"/>
    <col min="14854" max="14854" width="17" style="115" customWidth="1"/>
    <col min="14855" max="14855" width="15" style="115" customWidth="1"/>
    <col min="14856" max="14856" width="14.5703125" style="115" customWidth="1"/>
    <col min="14857" max="14857" width="14" style="115" customWidth="1"/>
    <col min="14858" max="14858" width="17.28515625" style="115" customWidth="1"/>
    <col min="14859" max="14859" width="12.140625" style="115" customWidth="1"/>
    <col min="14860" max="14860" width="9" style="115" customWidth="1"/>
    <col min="14861" max="15104" width="9.140625" style="115"/>
    <col min="15105" max="15105" width="6.5703125" style="115" customWidth="1"/>
    <col min="15106" max="15106" width="20.28515625" style="115" customWidth="1"/>
    <col min="15107" max="15107" width="16.28515625" style="115" customWidth="1"/>
    <col min="15108" max="15108" width="17.140625" style="115" customWidth="1"/>
    <col min="15109" max="15109" width="14.85546875" style="115" customWidth="1"/>
    <col min="15110" max="15110" width="17" style="115" customWidth="1"/>
    <col min="15111" max="15111" width="15" style="115" customWidth="1"/>
    <col min="15112" max="15112" width="14.5703125" style="115" customWidth="1"/>
    <col min="15113" max="15113" width="14" style="115" customWidth="1"/>
    <col min="15114" max="15114" width="17.28515625" style="115" customWidth="1"/>
    <col min="15115" max="15115" width="12.140625" style="115" customWidth="1"/>
    <col min="15116" max="15116" width="9" style="115" customWidth="1"/>
    <col min="15117" max="15360" width="9.140625" style="115"/>
    <col min="15361" max="15361" width="6.5703125" style="115" customWidth="1"/>
    <col min="15362" max="15362" width="20.28515625" style="115" customWidth="1"/>
    <col min="15363" max="15363" width="16.28515625" style="115" customWidth="1"/>
    <col min="15364" max="15364" width="17.140625" style="115" customWidth="1"/>
    <col min="15365" max="15365" width="14.85546875" style="115" customWidth="1"/>
    <col min="15366" max="15366" width="17" style="115" customWidth="1"/>
    <col min="15367" max="15367" width="15" style="115" customWidth="1"/>
    <col min="15368" max="15368" width="14.5703125" style="115" customWidth="1"/>
    <col min="15369" max="15369" width="14" style="115" customWidth="1"/>
    <col min="15370" max="15370" width="17.28515625" style="115" customWidth="1"/>
    <col min="15371" max="15371" width="12.140625" style="115" customWidth="1"/>
    <col min="15372" max="15372" width="9" style="115" customWidth="1"/>
    <col min="15373" max="15616" width="9.140625" style="115"/>
    <col min="15617" max="15617" width="6.5703125" style="115" customWidth="1"/>
    <col min="15618" max="15618" width="20.28515625" style="115" customWidth="1"/>
    <col min="15619" max="15619" width="16.28515625" style="115" customWidth="1"/>
    <col min="15620" max="15620" width="17.140625" style="115" customWidth="1"/>
    <col min="15621" max="15621" width="14.85546875" style="115" customWidth="1"/>
    <col min="15622" max="15622" width="17" style="115" customWidth="1"/>
    <col min="15623" max="15623" width="15" style="115" customWidth="1"/>
    <col min="15624" max="15624" width="14.5703125" style="115" customWidth="1"/>
    <col min="15625" max="15625" width="14" style="115" customWidth="1"/>
    <col min="15626" max="15626" width="17.28515625" style="115" customWidth="1"/>
    <col min="15627" max="15627" width="12.140625" style="115" customWidth="1"/>
    <col min="15628" max="15628" width="9" style="115" customWidth="1"/>
    <col min="15629" max="15872" width="9.140625" style="115"/>
    <col min="15873" max="15873" width="6.5703125" style="115" customWidth="1"/>
    <col min="15874" max="15874" width="20.28515625" style="115" customWidth="1"/>
    <col min="15875" max="15875" width="16.28515625" style="115" customWidth="1"/>
    <col min="15876" max="15876" width="17.140625" style="115" customWidth="1"/>
    <col min="15877" max="15877" width="14.85546875" style="115" customWidth="1"/>
    <col min="15878" max="15878" width="17" style="115" customWidth="1"/>
    <col min="15879" max="15879" width="15" style="115" customWidth="1"/>
    <col min="15880" max="15880" width="14.5703125" style="115" customWidth="1"/>
    <col min="15881" max="15881" width="14" style="115" customWidth="1"/>
    <col min="15882" max="15882" width="17.28515625" style="115" customWidth="1"/>
    <col min="15883" max="15883" width="12.140625" style="115" customWidth="1"/>
    <col min="15884" max="15884" width="9" style="115" customWidth="1"/>
    <col min="15885" max="16128" width="9.140625" style="115"/>
    <col min="16129" max="16129" width="6.5703125" style="115" customWidth="1"/>
    <col min="16130" max="16130" width="20.28515625" style="115" customWidth="1"/>
    <col min="16131" max="16131" width="16.28515625" style="115" customWidth="1"/>
    <col min="16132" max="16132" width="17.140625" style="115" customWidth="1"/>
    <col min="16133" max="16133" width="14.85546875" style="115" customWidth="1"/>
    <col min="16134" max="16134" width="17" style="115" customWidth="1"/>
    <col min="16135" max="16135" width="15" style="115" customWidth="1"/>
    <col min="16136" max="16136" width="14.5703125" style="115" customWidth="1"/>
    <col min="16137" max="16137" width="14" style="115" customWidth="1"/>
    <col min="16138" max="16138" width="17.28515625" style="115" customWidth="1"/>
    <col min="16139" max="16139" width="12.140625" style="115" customWidth="1"/>
    <col min="16140" max="16140" width="9" style="115" customWidth="1"/>
    <col min="16141" max="16384" width="9.140625" style="115"/>
  </cols>
  <sheetData>
    <row r="1" spans="1:11" ht="15">
      <c r="A1" s="635" t="s">
        <v>117</v>
      </c>
      <c r="B1" s="635"/>
      <c r="C1" s="635"/>
      <c r="D1" s="635"/>
      <c r="E1" s="635"/>
      <c r="F1" s="635"/>
      <c r="G1" s="635"/>
      <c r="H1" s="635"/>
      <c r="I1" s="635"/>
      <c r="J1" s="635"/>
    </row>
    <row r="2" spans="1:11" ht="28.5" customHeight="1">
      <c r="A2" s="111"/>
      <c r="B2" s="636" t="str">
        <f>'расчет 2022 '!B2:I2</f>
        <v xml:space="preserve">Муниципальное бюджетное общеобразовательное учреждение "Средняя общеобразовательная школа №9" города Чебоксары Чувашской Республики    
</v>
      </c>
      <c r="C2" s="636"/>
      <c r="D2" s="636"/>
      <c r="E2" s="636"/>
      <c r="F2" s="636"/>
      <c r="G2" s="636"/>
      <c r="H2" s="636"/>
      <c r="I2" s="636"/>
      <c r="J2" s="361"/>
    </row>
    <row r="3" spans="1:11" ht="15">
      <c r="A3" s="635" t="str">
        <f>'расчет 2022 '!A3:J3</f>
        <v>на 2022 г.</v>
      </c>
      <c r="B3" s="635"/>
      <c r="C3" s="635"/>
      <c r="D3" s="635"/>
      <c r="E3" s="635"/>
      <c r="F3" s="635"/>
      <c r="G3" s="635"/>
      <c r="H3" s="635"/>
      <c r="I3" s="635"/>
      <c r="J3" s="635"/>
    </row>
    <row r="4" spans="1:11">
      <c r="A4" s="596" t="s">
        <v>118</v>
      </c>
      <c r="B4" s="596"/>
      <c r="C4" s="596"/>
      <c r="D4" s="113" t="s">
        <v>248</v>
      </c>
      <c r="E4" s="145"/>
      <c r="F4" s="145"/>
      <c r="G4" s="145"/>
      <c r="H4" s="114"/>
      <c r="I4" s="114"/>
    </row>
    <row r="5" spans="1:11" ht="6" customHeight="1">
      <c r="A5" s="362"/>
      <c r="B5" s="362"/>
      <c r="C5" s="362"/>
      <c r="D5" s="113"/>
      <c r="E5" s="145"/>
      <c r="F5" s="145"/>
      <c r="G5" s="145"/>
      <c r="H5" s="114"/>
      <c r="I5" s="114"/>
    </row>
    <row r="6" spans="1:11">
      <c r="A6" s="594" t="s">
        <v>120</v>
      </c>
      <c r="B6" s="594"/>
      <c r="C6" s="594"/>
      <c r="D6" s="594"/>
      <c r="E6" s="594"/>
      <c r="F6" s="594"/>
      <c r="G6" s="594"/>
      <c r="H6" s="594"/>
      <c r="I6" s="594"/>
      <c r="J6" s="594"/>
    </row>
    <row r="7" spans="1:11" ht="8.25" customHeight="1">
      <c r="A7" s="112"/>
      <c r="B7" s="112"/>
      <c r="C7" s="112"/>
      <c r="D7" s="112"/>
      <c r="E7" s="112"/>
      <c r="F7" s="112"/>
      <c r="G7" s="112"/>
      <c r="H7" s="112"/>
      <c r="I7" s="112"/>
      <c r="J7" s="363"/>
    </row>
    <row r="8" spans="1:11">
      <c r="A8" s="595" t="s">
        <v>121</v>
      </c>
      <c r="B8" s="595"/>
      <c r="C8" s="116" t="s">
        <v>410</v>
      </c>
      <c r="D8" s="116"/>
      <c r="E8" s="113"/>
      <c r="F8" s="113"/>
      <c r="G8" s="113"/>
      <c r="H8" s="113"/>
      <c r="I8" s="112"/>
      <c r="J8" s="363"/>
    </row>
    <row r="9" spans="1:11" ht="4.5" customHeight="1">
      <c r="A9" s="117"/>
      <c r="B9" s="117"/>
      <c r="C9" s="117"/>
      <c r="D9" s="117"/>
      <c r="E9" s="117"/>
      <c r="F9" s="117"/>
      <c r="G9" s="117"/>
      <c r="H9" s="117"/>
      <c r="I9" s="112"/>
      <c r="J9" s="363"/>
    </row>
    <row r="10" spans="1:11">
      <c r="A10" s="112" t="s">
        <v>122</v>
      </c>
      <c r="B10" s="117"/>
      <c r="C10" s="117"/>
      <c r="D10" s="117"/>
      <c r="E10" s="117"/>
      <c r="F10" s="117"/>
      <c r="G10" s="117"/>
      <c r="H10" s="117"/>
      <c r="I10" s="112"/>
      <c r="J10" s="363"/>
    </row>
    <row r="11" spans="1:11" ht="5.25" customHeight="1">
      <c r="A11" s="112"/>
      <c r="B11" s="112"/>
      <c r="C11" s="112"/>
      <c r="D11" s="112"/>
      <c r="E11" s="112"/>
      <c r="F11" s="112"/>
      <c r="G11" s="112"/>
      <c r="H11" s="112"/>
      <c r="I11" s="112"/>
      <c r="J11" s="363"/>
    </row>
    <row r="12" spans="1:11" ht="18.75" customHeight="1">
      <c r="A12" s="632" t="s">
        <v>123</v>
      </c>
      <c r="B12" s="632" t="s">
        <v>124</v>
      </c>
      <c r="C12" s="632" t="s">
        <v>125</v>
      </c>
      <c r="D12" s="602" t="s">
        <v>126</v>
      </c>
      <c r="E12" s="602"/>
      <c r="F12" s="602"/>
      <c r="G12" s="602"/>
      <c r="H12" s="602" t="s">
        <v>127</v>
      </c>
      <c r="I12" s="602" t="s">
        <v>128</v>
      </c>
      <c r="J12" s="602" t="s">
        <v>129</v>
      </c>
    </row>
    <row r="13" spans="1:11" ht="15" customHeight="1">
      <c r="A13" s="633"/>
      <c r="B13" s="633"/>
      <c r="C13" s="633"/>
      <c r="D13" s="602" t="s">
        <v>130</v>
      </c>
      <c r="E13" s="602" t="s">
        <v>7</v>
      </c>
      <c r="F13" s="602"/>
      <c r="G13" s="602"/>
      <c r="H13" s="602"/>
      <c r="I13" s="602"/>
      <c r="J13" s="602"/>
    </row>
    <row r="14" spans="1:11" ht="38.25" customHeight="1">
      <c r="A14" s="634"/>
      <c r="B14" s="634"/>
      <c r="C14" s="634"/>
      <c r="D14" s="602"/>
      <c r="E14" s="365" t="s">
        <v>131</v>
      </c>
      <c r="F14" s="365" t="s">
        <v>132</v>
      </c>
      <c r="G14" s="365" t="s">
        <v>133</v>
      </c>
      <c r="H14" s="602"/>
      <c r="I14" s="602"/>
      <c r="J14" s="602"/>
    </row>
    <row r="15" spans="1:11" ht="23.25" customHeight="1">
      <c r="A15" s="118" t="s">
        <v>134</v>
      </c>
      <c r="B15" s="119" t="s">
        <v>135</v>
      </c>
      <c r="C15" s="120">
        <f>C162</f>
        <v>7</v>
      </c>
      <c r="D15" s="121">
        <f>E15+F15+G15</f>
        <v>268.75</v>
      </c>
      <c r="E15" s="121">
        <f>E162</f>
        <v>268.75</v>
      </c>
      <c r="F15" s="121"/>
      <c r="G15" s="121"/>
      <c r="H15" s="121"/>
      <c r="I15" s="121"/>
      <c r="J15" s="220">
        <f>D15*12*C15</f>
        <v>22575</v>
      </c>
    </row>
    <row r="16" spans="1:11" ht="29.25" customHeight="1">
      <c r="A16" s="118" t="s">
        <v>136</v>
      </c>
      <c r="B16" s="119" t="s">
        <v>137</v>
      </c>
      <c r="C16" s="120">
        <f>C163</f>
        <v>109.61</v>
      </c>
      <c r="D16" s="121">
        <f>E16+F16+G16</f>
        <v>326.09935224888238</v>
      </c>
      <c r="E16" s="121">
        <f>E163</f>
        <v>326.09935224888238</v>
      </c>
      <c r="F16" s="121"/>
      <c r="G16" s="121"/>
      <c r="H16" s="121"/>
      <c r="I16" s="121"/>
      <c r="J16" s="220">
        <f>D16*12*C16+K16</f>
        <v>428925</v>
      </c>
      <c r="K16" s="139">
        <f>K165</f>
        <v>0</v>
      </c>
    </row>
    <row r="17" spans="1:12" ht="36" customHeight="1">
      <c r="A17" s="118" t="s">
        <v>138</v>
      </c>
      <c r="B17" s="119" t="s">
        <v>139</v>
      </c>
      <c r="C17" s="120">
        <f>C164</f>
        <v>0</v>
      </c>
      <c r="D17" s="121">
        <f>E17+F17+G17</f>
        <v>0</v>
      </c>
      <c r="E17" s="121">
        <f>E164</f>
        <v>0</v>
      </c>
      <c r="F17" s="121"/>
      <c r="G17" s="121"/>
      <c r="H17" s="121"/>
      <c r="I17" s="121"/>
      <c r="J17" s="220">
        <f>D17*12*C17</f>
        <v>0</v>
      </c>
    </row>
    <row r="18" spans="1:12" ht="17.25" customHeight="1">
      <c r="A18" s="118" t="s">
        <v>138</v>
      </c>
      <c r="B18" s="119" t="s">
        <v>140</v>
      </c>
      <c r="C18" s="120">
        <f>C165</f>
        <v>46</v>
      </c>
      <c r="D18" s="121">
        <f>E18+F18+G18</f>
        <v>0</v>
      </c>
      <c r="E18" s="121">
        <f>E165</f>
        <v>0</v>
      </c>
      <c r="F18" s="121"/>
      <c r="G18" s="121"/>
      <c r="H18" s="121"/>
      <c r="I18" s="121"/>
      <c r="J18" s="220">
        <f>D18*12*C18</f>
        <v>0</v>
      </c>
    </row>
    <row r="19" spans="1:12" s="112" customFormat="1">
      <c r="A19" s="123" t="s">
        <v>141</v>
      </c>
      <c r="B19" s="123"/>
      <c r="C19" s="124" t="s">
        <v>5</v>
      </c>
      <c r="D19" s="125">
        <f>SUM(D15:D18)</f>
        <v>594.84935224888238</v>
      </c>
      <c r="E19" s="126" t="s">
        <v>5</v>
      </c>
      <c r="F19" s="126" t="s">
        <v>5</v>
      </c>
      <c r="G19" s="126" t="s">
        <v>5</v>
      </c>
      <c r="H19" s="126" t="s">
        <v>5</v>
      </c>
      <c r="I19" s="126" t="s">
        <v>5</v>
      </c>
      <c r="J19" s="126">
        <f>SUM(J15:J18)</f>
        <v>451500</v>
      </c>
      <c r="K19" s="128">
        <f>план!G505+план!G506+план!G579-J19+план!G552</f>
        <v>0</v>
      </c>
    </row>
    <row r="20" spans="1:12" ht="4.5" customHeight="1"/>
    <row r="21" spans="1:12" ht="21.75" customHeight="1">
      <c r="A21" s="627" t="s">
        <v>249</v>
      </c>
      <c r="B21" s="627"/>
      <c r="C21" s="627"/>
      <c r="D21" s="627"/>
      <c r="E21" s="627"/>
      <c r="F21" s="627"/>
      <c r="G21" s="627"/>
      <c r="H21" s="627"/>
      <c r="I21" s="627"/>
      <c r="J21" s="627"/>
    </row>
    <row r="22" spans="1:12" ht="6" customHeight="1"/>
    <row r="23" spans="1:12">
      <c r="A23" s="364" t="s">
        <v>121</v>
      </c>
      <c r="B23" s="362"/>
      <c r="C23" s="116" t="s">
        <v>143</v>
      </c>
      <c r="D23" s="116"/>
      <c r="E23" s="113"/>
      <c r="F23" s="113"/>
      <c r="G23" s="117"/>
      <c r="H23" s="117"/>
    </row>
    <row r="24" spans="1:12">
      <c r="A24" s="595" t="s">
        <v>144</v>
      </c>
      <c r="B24" s="596"/>
      <c r="C24" s="596"/>
      <c r="D24" s="596"/>
      <c r="E24" s="596"/>
      <c r="F24" s="596"/>
      <c r="G24" s="596"/>
      <c r="H24" s="596"/>
    </row>
    <row r="25" spans="1:12" ht="3" customHeight="1"/>
    <row r="26" spans="1:12" ht="51">
      <c r="A26" s="366" t="s">
        <v>123</v>
      </c>
      <c r="B26" s="587" t="s">
        <v>145</v>
      </c>
      <c r="C26" s="588"/>
      <c r="D26" s="588"/>
      <c r="E26" s="589"/>
      <c r="F26" s="367" t="s">
        <v>146</v>
      </c>
      <c r="G26" s="366" t="s">
        <v>147</v>
      </c>
      <c r="H26" s="366" t="s">
        <v>148</v>
      </c>
      <c r="I26" s="365" t="s">
        <v>149</v>
      </c>
      <c r="K26" s="115"/>
      <c r="L26" s="110"/>
    </row>
    <row r="27" spans="1:12" ht="22.5" customHeight="1">
      <c r="A27" s="221" t="s">
        <v>134</v>
      </c>
      <c r="B27" s="651" t="s">
        <v>150</v>
      </c>
      <c r="C27" s="651"/>
      <c r="D27" s="651"/>
      <c r="E27" s="651"/>
      <c r="F27" s="130"/>
      <c r="G27" s="131"/>
      <c r="H27" s="131"/>
      <c r="I27" s="122">
        <f>план!G507</f>
        <v>5000</v>
      </c>
      <c r="K27" s="115"/>
      <c r="L27" s="110"/>
    </row>
    <row r="28" spans="1:12" s="112" customFormat="1">
      <c r="A28" s="132"/>
      <c r="B28" s="652" t="s">
        <v>141</v>
      </c>
      <c r="C28" s="652"/>
      <c r="D28" s="652"/>
      <c r="E28" s="652"/>
      <c r="F28" s="222" t="s">
        <v>5</v>
      </c>
      <c r="G28" s="377" t="s">
        <v>5</v>
      </c>
      <c r="H28" s="377" t="s">
        <v>5</v>
      </c>
      <c r="I28" s="133">
        <f>I27</f>
        <v>5000</v>
      </c>
      <c r="J28" s="363"/>
      <c r="L28" s="363"/>
    </row>
    <row r="29" spans="1:12" ht="5.25" customHeight="1"/>
    <row r="30" spans="1:12">
      <c r="A30" s="112" t="s">
        <v>250</v>
      </c>
    </row>
    <row r="31" spans="1:12" ht="3" customHeight="1"/>
    <row r="32" spans="1:12">
      <c r="A32" s="364" t="s">
        <v>121</v>
      </c>
      <c r="B32" s="362"/>
      <c r="C32" s="113" t="s">
        <v>151</v>
      </c>
      <c r="D32" s="113"/>
      <c r="E32" s="113"/>
      <c r="F32" s="113"/>
      <c r="G32" s="117"/>
      <c r="H32" s="117"/>
    </row>
    <row r="33" spans="1:13" ht="51">
      <c r="A33" s="366" t="s">
        <v>123</v>
      </c>
      <c r="B33" s="602" t="s">
        <v>145</v>
      </c>
      <c r="C33" s="602"/>
      <c r="D33" s="602"/>
      <c r="E33" s="602"/>
      <c r="F33" s="366" t="s">
        <v>153</v>
      </c>
      <c r="G33" s="366" t="s">
        <v>154</v>
      </c>
      <c r="H33" s="366" t="s">
        <v>155</v>
      </c>
      <c r="I33" s="365" t="s">
        <v>149</v>
      </c>
      <c r="K33" s="115"/>
      <c r="L33" s="110"/>
    </row>
    <row r="34" spans="1:13" ht="20.25" customHeight="1">
      <c r="A34" s="129" t="s">
        <v>134</v>
      </c>
      <c r="B34" s="597" t="s">
        <v>156</v>
      </c>
      <c r="C34" s="598"/>
      <c r="D34" s="598"/>
      <c r="E34" s="599"/>
      <c r="F34" s="134">
        <f>I34/H34/G34</f>
        <v>226.5</v>
      </c>
      <c r="G34" s="134">
        <v>12</v>
      </c>
      <c r="H34" s="134">
        <v>50</v>
      </c>
      <c r="I34" s="122">
        <f>план!G510+план!G553</f>
        <v>135900</v>
      </c>
      <c r="K34" s="115"/>
      <c r="L34" s="110"/>
    </row>
    <row r="35" spans="1:13" s="112" customFormat="1">
      <c r="A35" s="135"/>
      <c r="B35" s="641" t="s">
        <v>141</v>
      </c>
      <c r="C35" s="642"/>
      <c r="D35" s="642"/>
      <c r="E35" s="643"/>
      <c r="F35" s="377" t="s">
        <v>5</v>
      </c>
      <c r="G35" s="377" t="s">
        <v>5</v>
      </c>
      <c r="H35" s="377" t="s">
        <v>5</v>
      </c>
      <c r="I35" s="133">
        <f>I34</f>
        <v>135900</v>
      </c>
      <c r="J35" s="363"/>
      <c r="L35" s="363"/>
    </row>
    <row r="36" spans="1:13" ht="7.5" customHeight="1"/>
    <row r="37" spans="1:13" ht="13.5" customHeight="1">
      <c r="A37" s="112" t="s">
        <v>157</v>
      </c>
    </row>
    <row r="38" spans="1:13">
      <c r="A38" s="364" t="s">
        <v>121</v>
      </c>
      <c r="B38" s="362"/>
      <c r="C38" s="116" t="s">
        <v>158</v>
      </c>
      <c r="D38" s="116"/>
      <c r="E38" s="113"/>
      <c r="F38" s="113"/>
      <c r="G38" s="117"/>
      <c r="H38" s="117"/>
    </row>
    <row r="39" spans="1:13" ht="6.75" customHeight="1">
      <c r="A39" s="364"/>
      <c r="B39" s="362"/>
      <c r="C39" s="113"/>
      <c r="D39" s="113"/>
      <c r="E39" s="113"/>
      <c r="F39" s="113"/>
      <c r="G39" s="117"/>
      <c r="H39" s="117"/>
    </row>
    <row r="40" spans="1:13" ht="38.25">
      <c r="A40" s="365" t="s">
        <v>123</v>
      </c>
      <c r="B40" s="602" t="s">
        <v>159</v>
      </c>
      <c r="C40" s="602"/>
      <c r="D40" s="602"/>
      <c r="E40" s="602"/>
      <c r="F40" s="602"/>
      <c r="G40" s="365" t="s">
        <v>160</v>
      </c>
      <c r="H40" s="365" t="s">
        <v>161</v>
      </c>
      <c r="I40" s="365" t="s">
        <v>162</v>
      </c>
      <c r="K40" s="115"/>
      <c r="M40" s="110"/>
    </row>
    <row r="41" spans="1:13" ht="23.25" customHeight="1">
      <c r="A41" s="223" t="s">
        <v>134</v>
      </c>
      <c r="B41" s="603" t="s">
        <v>163</v>
      </c>
      <c r="C41" s="603"/>
      <c r="D41" s="603"/>
      <c r="E41" s="603"/>
      <c r="F41" s="603"/>
      <c r="G41" s="137"/>
      <c r="H41" s="137"/>
      <c r="I41" s="122">
        <f>план!G508+план!G554+план!G580</f>
        <v>0</v>
      </c>
      <c r="K41" s="115"/>
      <c r="M41" s="110"/>
    </row>
    <row r="42" spans="1:13">
      <c r="A42" s="157"/>
      <c r="B42" s="641" t="s">
        <v>141</v>
      </c>
      <c r="C42" s="642"/>
      <c r="D42" s="642"/>
      <c r="E42" s="642"/>
      <c r="F42" s="643"/>
      <c r="G42" s="138" t="s">
        <v>5</v>
      </c>
      <c r="H42" s="138" t="s">
        <v>5</v>
      </c>
      <c r="I42" s="133">
        <f>SUM(I41:I41)</f>
        <v>0</v>
      </c>
      <c r="K42" s="115"/>
      <c r="M42" s="110"/>
    </row>
    <row r="43" spans="1:13" ht="7.5" customHeight="1"/>
    <row r="44" spans="1:13">
      <c r="A44" s="112" t="s">
        <v>164</v>
      </c>
    </row>
    <row r="45" spans="1:13">
      <c r="A45" s="364" t="s">
        <v>121</v>
      </c>
      <c r="B45" s="362"/>
      <c r="C45" s="116" t="s">
        <v>165</v>
      </c>
      <c r="D45" s="116"/>
      <c r="E45" s="113"/>
      <c r="F45" s="113"/>
      <c r="G45" s="117"/>
      <c r="H45" s="117"/>
    </row>
    <row r="46" spans="1:13" ht="6" customHeight="1"/>
    <row r="47" spans="1:13" ht="26.25" customHeight="1">
      <c r="A47" s="373" t="s">
        <v>123</v>
      </c>
      <c r="B47" s="580" t="s">
        <v>0</v>
      </c>
      <c r="C47" s="581"/>
      <c r="D47" s="581"/>
      <c r="E47" s="581"/>
      <c r="F47" s="581"/>
      <c r="G47" s="581"/>
      <c r="H47" s="582"/>
      <c r="I47" s="646" t="s">
        <v>166</v>
      </c>
      <c r="J47" s="647"/>
      <c r="K47" s="115"/>
      <c r="M47" s="110"/>
    </row>
    <row r="48" spans="1:13" ht="22.5" customHeight="1">
      <c r="A48" s="136" t="s">
        <v>134</v>
      </c>
      <c r="B48" s="648" t="s">
        <v>167</v>
      </c>
      <c r="C48" s="649"/>
      <c r="D48" s="649"/>
      <c r="E48" s="649"/>
      <c r="F48" s="649"/>
      <c r="G48" s="649"/>
      <c r="H48" s="650"/>
      <c r="I48" s="616">
        <f>план!G509+план!G581</f>
        <v>10000</v>
      </c>
      <c r="J48" s="616"/>
      <c r="K48" s="115"/>
      <c r="M48" s="110"/>
    </row>
    <row r="49" spans="1:13">
      <c r="A49" s="157"/>
      <c r="B49" s="641" t="s">
        <v>141</v>
      </c>
      <c r="C49" s="642"/>
      <c r="D49" s="642"/>
      <c r="E49" s="642"/>
      <c r="F49" s="642"/>
      <c r="G49" s="642"/>
      <c r="H49" s="643"/>
      <c r="I49" s="612">
        <f>I48</f>
        <v>10000</v>
      </c>
      <c r="J49" s="612"/>
      <c r="K49" s="115"/>
      <c r="M49" s="139"/>
    </row>
    <row r="50" spans="1:13" ht="10.5" customHeight="1">
      <c r="A50" s="140"/>
      <c r="B50" s="140"/>
      <c r="C50" s="140"/>
      <c r="D50" s="140"/>
      <c r="E50" s="140"/>
      <c r="F50" s="140"/>
      <c r="G50" s="140"/>
      <c r="H50" s="140"/>
      <c r="I50" s="140"/>
      <c r="J50" s="186"/>
      <c r="K50" s="115"/>
      <c r="M50" s="139"/>
    </row>
    <row r="51" spans="1:13">
      <c r="A51" s="143" t="s">
        <v>121</v>
      </c>
      <c r="B51" s="117"/>
      <c r="C51" s="144" t="s">
        <v>168</v>
      </c>
      <c r="D51" s="144"/>
      <c r="E51" s="113"/>
      <c r="F51" s="113"/>
      <c r="G51" s="113"/>
      <c r="H51" s="145"/>
      <c r="I51" s="117"/>
      <c r="J51" s="224"/>
    </row>
    <row r="52" spans="1:13" ht="5.25" customHeight="1">
      <c r="A52" s="117"/>
      <c r="B52" s="117"/>
      <c r="C52" s="117"/>
      <c r="D52" s="117"/>
      <c r="E52" s="117"/>
      <c r="F52" s="117"/>
      <c r="G52" s="117"/>
      <c r="H52" s="117"/>
      <c r="I52" s="117"/>
      <c r="J52" s="224"/>
    </row>
    <row r="53" spans="1:13" ht="24.75" customHeight="1">
      <c r="A53" s="644" t="s">
        <v>169</v>
      </c>
      <c r="B53" s="645"/>
      <c r="C53" s="645"/>
      <c r="D53" s="645"/>
      <c r="E53" s="645"/>
      <c r="F53" s="645"/>
      <c r="G53" s="645"/>
      <c r="H53" s="225"/>
      <c r="I53" s="225"/>
      <c r="J53" s="226"/>
    </row>
    <row r="54" spans="1:13" ht="2.25" customHeight="1"/>
    <row r="55" spans="1:13" ht="42">
      <c r="A55" s="365" t="s">
        <v>123</v>
      </c>
      <c r="B55" s="602" t="s">
        <v>170</v>
      </c>
      <c r="C55" s="602"/>
      <c r="D55" s="602"/>
      <c r="E55" s="602"/>
      <c r="F55" s="602"/>
      <c r="G55" s="22" t="s">
        <v>171</v>
      </c>
      <c r="H55" s="365" t="s">
        <v>172</v>
      </c>
    </row>
    <row r="56" spans="1:13" ht="15.75" customHeight="1">
      <c r="A56" s="146"/>
      <c r="B56" s="625" t="s">
        <v>173</v>
      </c>
      <c r="C56" s="625"/>
      <c r="D56" s="625"/>
      <c r="E56" s="625"/>
      <c r="F56" s="625"/>
      <c r="G56" s="147"/>
      <c r="H56" s="148">
        <f>H57+H60+H64</f>
        <v>0</v>
      </c>
    </row>
    <row r="57" spans="1:13" s="112" customFormat="1" ht="15.75" customHeight="1">
      <c r="A57" s="368" t="s">
        <v>134</v>
      </c>
      <c r="B57" s="625" t="s">
        <v>174</v>
      </c>
      <c r="C57" s="625"/>
      <c r="D57" s="625"/>
      <c r="E57" s="625"/>
      <c r="F57" s="625"/>
      <c r="G57" s="138" t="s">
        <v>5</v>
      </c>
      <c r="H57" s="149">
        <f>H59</f>
        <v>99330</v>
      </c>
      <c r="J57" s="363"/>
      <c r="K57" s="363"/>
    </row>
    <row r="58" spans="1:13" ht="16.5" customHeight="1">
      <c r="A58" s="136"/>
      <c r="B58" s="617" t="s">
        <v>7</v>
      </c>
      <c r="C58" s="617"/>
      <c r="D58" s="617"/>
      <c r="E58" s="617"/>
      <c r="F58" s="617"/>
      <c r="G58" s="150"/>
      <c r="H58" s="151"/>
    </row>
    <row r="59" spans="1:13" ht="16.5" customHeight="1">
      <c r="A59" s="136" t="s">
        <v>175</v>
      </c>
      <c r="B59" s="617" t="s">
        <v>176</v>
      </c>
      <c r="C59" s="617"/>
      <c r="D59" s="617"/>
      <c r="E59" s="617"/>
      <c r="F59" s="617"/>
      <c r="G59" s="152"/>
      <c r="H59" s="153">
        <f>K59</f>
        <v>99330</v>
      </c>
      <c r="K59" s="110">
        <f>K65*22%</f>
        <v>99330</v>
      </c>
    </row>
    <row r="60" spans="1:13" ht="15" customHeight="1">
      <c r="A60" s="368" t="s">
        <v>136</v>
      </c>
      <c r="B60" s="625" t="s">
        <v>177</v>
      </c>
      <c r="C60" s="625"/>
      <c r="D60" s="625"/>
      <c r="E60" s="625"/>
      <c r="F60" s="625"/>
      <c r="G60" s="154"/>
      <c r="H60" s="155">
        <f>H62+H63</f>
        <v>13996.5</v>
      </c>
    </row>
    <row r="61" spans="1:13" ht="14.25" customHeight="1">
      <c r="A61" s="136"/>
      <c r="B61" s="617" t="s">
        <v>7</v>
      </c>
      <c r="C61" s="617"/>
      <c r="D61" s="617"/>
      <c r="E61" s="617"/>
      <c r="F61" s="617"/>
      <c r="G61" s="150"/>
      <c r="H61" s="151"/>
    </row>
    <row r="62" spans="1:13" ht="30" customHeight="1">
      <c r="A62" s="136" t="s">
        <v>178</v>
      </c>
      <c r="B62" s="617" t="s">
        <v>179</v>
      </c>
      <c r="C62" s="617"/>
      <c r="D62" s="617"/>
      <c r="E62" s="617"/>
      <c r="F62" s="617"/>
      <c r="G62" s="152"/>
      <c r="H62" s="153">
        <f>K62</f>
        <v>13093.5</v>
      </c>
      <c r="K62" s="110">
        <f>K65*2.9%</f>
        <v>13093.5</v>
      </c>
    </row>
    <row r="63" spans="1:13" ht="26.25" customHeight="1">
      <c r="A63" s="136" t="s">
        <v>180</v>
      </c>
      <c r="B63" s="617" t="s">
        <v>181</v>
      </c>
      <c r="C63" s="617"/>
      <c r="D63" s="617"/>
      <c r="E63" s="617"/>
      <c r="F63" s="617"/>
      <c r="G63" s="152"/>
      <c r="H63" s="153">
        <f>K63</f>
        <v>903</v>
      </c>
      <c r="K63" s="110">
        <f>K65*0.2%</f>
        <v>903</v>
      </c>
    </row>
    <row r="64" spans="1:13" ht="27.75" customHeight="1">
      <c r="A64" s="368" t="s">
        <v>138</v>
      </c>
      <c r="B64" s="625" t="s">
        <v>182</v>
      </c>
      <c r="C64" s="625"/>
      <c r="D64" s="625"/>
      <c r="E64" s="625"/>
      <c r="F64" s="625"/>
      <c r="G64" s="371"/>
      <c r="H64" s="156">
        <f>K64-K68</f>
        <v>-113326.5</v>
      </c>
      <c r="K64" s="110">
        <f>K65*5.1%</f>
        <v>23026.5</v>
      </c>
    </row>
    <row r="65" spans="1:13">
      <c r="A65" s="157"/>
      <c r="B65" s="626" t="s">
        <v>141</v>
      </c>
      <c r="C65" s="626"/>
      <c r="D65" s="626"/>
      <c r="E65" s="626"/>
      <c r="F65" s="626"/>
      <c r="G65" s="371" t="s">
        <v>5</v>
      </c>
      <c r="H65" s="158">
        <f>H56</f>
        <v>0</v>
      </c>
      <c r="K65" s="159">
        <f>план!G505+план!G506</f>
        <v>451500</v>
      </c>
    </row>
    <row r="66" spans="1:13" ht="2.25" customHeight="1"/>
    <row r="67" spans="1:13" ht="21.75" customHeight="1">
      <c r="A67" s="627" t="s">
        <v>249</v>
      </c>
      <c r="B67" s="627"/>
      <c r="C67" s="627"/>
      <c r="D67" s="627"/>
      <c r="E67" s="627"/>
      <c r="F67" s="627"/>
      <c r="G67" s="627"/>
      <c r="H67" s="627"/>
      <c r="I67" s="160"/>
      <c r="J67" s="227"/>
      <c r="K67" s="159">
        <f>план!G511+план!G582+план!G556</f>
        <v>0</v>
      </c>
    </row>
    <row r="68" spans="1:13" ht="10.5" customHeight="1">
      <c r="K68" s="164">
        <f>K64+K63+K62+K59-K67</f>
        <v>136353</v>
      </c>
    </row>
    <row r="69" spans="1:13" ht="12" customHeight="1">
      <c r="A69" s="594" t="s">
        <v>183</v>
      </c>
      <c r="B69" s="594"/>
      <c r="C69" s="594"/>
      <c r="D69" s="594"/>
      <c r="E69" s="594"/>
      <c r="F69" s="594"/>
      <c r="G69" s="594"/>
      <c r="H69" s="594"/>
      <c r="I69" s="594"/>
      <c r="J69" s="594"/>
      <c r="K69" s="165">
        <f>H65-K67</f>
        <v>0</v>
      </c>
    </row>
    <row r="70" spans="1:13" ht="5.25" customHeight="1"/>
    <row r="71" spans="1:13" ht="14.25">
      <c r="A71" s="166" t="s">
        <v>121</v>
      </c>
      <c r="C71" s="167">
        <v>243</v>
      </c>
    </row>
    <row r="72" spans="1:13">
      <c r="A72" s="112" t="s">
        <v>399</v>
      </c>
    </row>
    <row r="73" spans="1:13" ht="38.25">
      <c r="A73" s="373" t="s">
        <v>123</v>
      </c>
      <c r="B73" s="580" t="s">
        <v>0</v>
      </c>
      <c r="C73" s="581"/>
      <c r="D73" s="581"/>
      <c r="E73" s="581"/>
      <c r="F73" s="581"/>
      <c r="G73" s="581"/>
      <c r="H73" s="581"/>
      <c r="I73" s="582"/>
      <c r="J73" s="373" t="s">
        <v>166</v>
      </c>
      <c r="K73" s="115"/>
      <c r="M73" s="110"/>
    </row>
    <row r="74" spans="1:13" ht="26.25" customHeight="1">
      <c r="A74" s="175" t="s">
        <v>134</v>
      </c>
      <c r="B74" s="592" t="s">
        <v>395</v>
      </c>
      <c r="C74" s="584"/>
      <c r="D74" s="584"/>
      <c r="E74" s="584"/>
      <c r="F74" s="584"/>
      <c r="G74" s="584"/>
      <c r="H74" s="584"/>
      <c r="I74" s="585"/>
      <c r="J74" s="176">
        <f>план!G516</f>
        <v>0</v>
      </c>
      <c r="K74" s="115"/>
      <c r="M74" s="110"/>
    </row>
    <row r="75" spans="1:13">
      <c r="A75" s="571" t="s">
        <v>141</v>
      </c>
      <c r="B75" s="572"/>
      <c r="C75" s="572"/>
      <c r="D75" s="572"/>
      <c r="E75" s="572"/>
      <c r="F75" s="572"/>
      <c r="G75" s="572"/>
      <c r="H75" s="572"/>
      <c r="I75" s="573"/>
      <c r="J75" s="374">
        <f>J74</f>
        <v>0</v>
      </c>
      <c r="K75" s="115"/>
      <c r="M75" s="139"/>
    </row>
    <row r="76" spans="1:13" ht="5.25" customHeight="1"/>
    <row r="77" spans="1:13">
      <c r="A77" s="112" t="s">
        <v>400</v>
      </c>
    </row>
    <row r="78" spans="1:13" ht="6" customHeight="1"/>
    <row r="79" spans="1:13" ht="38.25">
      <c r="A79" s="373" t="s">
        <v>123</v>
      </c>
      <c r="B79" s="580" t="s">
        <v>0</v>
      </c>
      <c r="C79" s="581"/>
      <c r="D79" s="581"/>
      <c r="E79" s="581"/>
      <c r="F79" s="581"/>
      <c r="G79" s="581"/>
      <c r="H79" s="581"/>
      <c r="I79" s="582"/>
      <c r="J79" s="373" t="s">
        <v>166</v>
      </c>
      <c r="K79" s="115"/>
      <c r="M79" s="110"/>
    </row>
    <row r="80" spans="1:13" ht="44.25" customHeight="1">
      <c r="A80" s="136" t="s">
        <v>134</v>
      </c>
      <c r="B80" s="607" t="s">
        <v>384</v>
      </c>
      <c r="C80" s="607"/>
      <c r="D80" s="607"/>
      <c r="E80" s="607"/>
      <c r="F80" s="607"/>
      <c r="G80" s="607"/>
      <c r="H80" s="607"/>
      <c r="I80" s="607"/>
      <c r="J80" s="372">
        <f>план!G518</f>
        <v>0</v>
      </c>
      <c r="K80" s="115"/>
      <c r="M80" s="110"/>
    </row>
    <row r="81" spans="1:13">
      <c r="A81" s="571" t="s">
        <v>141</v>
      </c>
      <c r="B81" s="572"/>
      <c r="C81" s="572"/>
      <c r="D81" s="572"/>
      <c r="E81" s="572"/>
      <c r="F81" s="572"/>
      <c r="G81" s="572"/>
      <c r="H81" s="572"/>
      <c r="I81" s="573"/>
      <c r="J81" s="374">
        <f>J80</f>
        <v>0</v>
      </c>
      <c r="K81" s="115"/>
      <c r="M81" s="139"/>
    </row>
    <row r="82" spans="1:13" ht="14.25">
      <c r="A82" s="166" t="s">
        <v>121</v>
      </c>
      <c r="C82" s="167">
        <v>244</v>
      </c>
    </row>
    <row r="83" spans="1:13">
      <c r="A83" s="112" t="s">
        <v>401</v>
      </c>
    </row>
    <row r="84" spans="1:13" ht="31.5">
      <c r="A84" s="365" t="s">
        <v>123</v>
      </c>
      <c r="B84" s="602" t="s">
        <v>159</v>
      </c>
      <c r="C84" s="602"/>
      <c r="D84" s="602"/>
      <c r="E84" s="602"/>
      <c r="F84" s="602"/>
      <c r="G84" s="365" t="s">
        <v>185</v>
      </c>
      <c r="H84" s="365" t="s">
        <v>186</v>
      </c>
      <c r="I84" s="365" t="s">
        <v>187</v>
      </c>
      <c r="J84" s="22" t="s">
        <v>149</v>
      </c>
      <c r="K84" s="115"/>
      <c r="M84" s="110"/>
    </row>
    <row r="85" spans="1:13" ht="17.25" customHeight="1">
      <c r="A85" s="168">
        <v>1</v>
      </c>
      <c r="B85" s="603" t="s">
        <v>188</v>
      </c>
      <c r="C85" s="603"/>
      <c r="D85" s="603"/>
      <c r="E85" s="603"/>
      <c r="F85" s="603"/>
      <c r="G85" s="168"/>
      <c r="H85" s="152">
        <v>12</v>
      </c>
      <c r="I85" s="122">
        <f>J85/H85</f>
        <v>816.66666666666663</v>
      </c>
      <c r="J85" s="372">
        <f>план!G513-J86-J87</f>
        <v>9800</v>
      </c>
      <c r="K85" s="115"/>
      <c r="M85" s="110"/>
    </row>
    <row r="86" spans="1:13" ht="17.25" customHeight="1">
      <c r="A86" s="168">
        <v>2</v>
      </c>
      <c r="B86" s="603" t="s">
        <v>189</v>
      </c>
      <c r="C86" s="603"/>
      <c r="D86" s="603"/>
      <c r="E86" s="603"/>
      <c r="F86" s="603"/>
      <c r="G86" s="168"/>
      <c r="H86" s="152">
        <v>12</v>
      </c>
      <c r="I86" s="122">
        <f>J86/H86</f>
        <v>8.3333333333333339</v>
      </c>
      <c r="J86" s="372">
        <v>100</v>
      </c>
      <c r="K86" s="115"/>
      <c r="M86" s="110"/>
    </row>
    <row r="87" spans="1:13" ht="27" customHeight="1">
      <c r="A87" s="136" t="s">
        <v>138</v>
      </c>
      <c r="B87" s="603" t="s">
        <v>190</v>
      </c>
      <c r="C87" s="603"/>
      <c r="D87" s="603"/>
      <c r="E87" s="603"/>
      <c r="F87" s="603"/>
      <c r="G87" s="137"/>
      <c r="H87" s="152"/>
      <c r="I87" s="152"/>
      <c r="J87" s="372">
        <v>100</v>
      </c>
      <c r="K87" s="115"/>
      <c r="M87" s="110"/>
    </row>
    <row r="88" spans="1:13">
      <c r="A88" s="593" t="s">
        <v>191</v>
      </c>
      <c r="B88" s="593"/>
      <c r="C88" s="593"/>
      <c r="D88" s="593"/>
      <c r="E88" s="593"/>
      <c r="F88" s="593"/>
      <c r="G88" s="138" t="s">
        <v>5</v>
      </c>
      <c r="H88" s="138" t="s">
        <v>5</v>
      </c>
      <c r="I88" s="138" t="s">
        <v>5</v>
      </c>
      <c r="J88" s="374">
        <f>SUM(J85:J87)</f>
        <v>10000</v>
      </c>
      <c r="K88" s="115"/>
      <c r="M88" s="110"/>
    </row>
    <row r="89" spans="1:13" ht="11.25" customHeight="1"/>
    <row r="90" spans="1:13" ht="13.5" customHeight="1">
      <c r="A90" s="112" t="s">
        <v>402</v>
      </c>
    </row>
    <row r="91" spans="1:13" ht="38.25">
      <c r="A91" s="365" t="s">
        <v>123</v>
      </c>
      <c r="B91" s="587" t="s">
        <v>159</v>
      </c>
      <c r="C91" s="588"/>
      <c r="D91" s="588"/>
      <c r="E91" s="589"/>
      <c r="F91" s="365" t="s">
        <v>160</v>
      </c>
      <c r="G91" s="365" t="s">
        <v>161</v>
      </c>
      <c r="H91" s="365" t="s">
        <v>162</v>
      </c>
      <c r="K91" s="115"/>
      <c r="M91" s="110"/>
    </row>
    <row r="92" spans="1:13" ht="21" customHeight="1">
      <c r="A92" s="136" t="s">
        <v>134</v>
      </c>
      <c r="B92" s="583" t="s">
        <v>193</v>
      </c>
      <c r="C92" s="590"/>
      <c r="D92" s="590"/>
      <c r="E92" s="591"/>
      <c r="F92" s="137"/>
      <c r="G92" s="137"/>
      <c r="H92" s="122">
        <f>план!G514+план!G559</f>
        <v>10000</v>
      </c>
      <c r="K92" s="115"/>
      <c r="M92" s="110"/>
    </row>
    <row r="93" spans="1:13">
      <c r="A93" s="571" t="s">
        <v>141</v>
      </c>
      <c r="B93" s="572"/>
      <c r="C93" s="572"/>
      <c r="D93" s="572"/>
      <c r="E93" s="573"/>
      <c r="F93" s="138" t="s">
        <v>5</v>
      </c>
      <c r="G93" s="138" t="s">
        <v>5</v>
      </c>
      <c r="H93" s="133">
        <f>SUM(H92:H92)</f>
        <v>10000</v>
      </c>
      <c r="K93" s="115"/>
      <c r="M93" s="110"/>
    </row>
    <row r="94" spans="1:13" ht="7.5" customHeight="1"/>
    <row r="95" spans="1:13" ht="16.5" customHeight="1">
      <c r="A95" s="112" t="s">
        <v>403</v>
      </c>
    </row>
    <row r="96" spans="1:13" ht="38.25">
      <c r="A96" s="365" t="s">
        <v>123</v>
      </c>
      <c r="B96" s="587" t="s">
        <v>0</v>
      </c>
      <c r="C96" s="588"/>
      <c r="D96" s="588"/>
      <c r="E96" s="589"/>
      <c r="F96" s="365" t="s">
        <v>195</v>
      </c>
      <c r="G96" s="365" t="s">
        <v>196</v>
      </c>
      <c r="H96" s="365" t="s">
        <v>197</v>
      </c>
      <c r="I96" s="365" t="s">
        <v>198</v>
      </c>
      <c r="K96" s="115"/>
      <c r="L96" s="110"/>
    </row>
    <row r="97" spans="1:13" ht="40.5" customHeight="1">
      <c r="A97" s="168">
        <v>1</v>
      </c>
      <c r="B97" s="604" t="s">
        <v>251</v>
      </c>
      <c r="C97" s="605"/>
      <c r="D97" s="605"/>
      <c r="E97" s="606"/>
      <c r="F97" s="169"/>
      <c r="G97" s="170"/>
      <c r="H97" s="168"/>
      <c r="I97" s="122">
        <f>план!G515+план!G560</f>
        <v>50400</v>
      </c>
      <c r="K97" s="115"/>
      <c r="L97" s="110"/>
    </row>
    <row r="98" spans="1:13">
      <c r="A98" s="571" t="s">
        <v>141</v>
      </c>
      <c r="B98" s="572"/>
      <c r="C98" s="572"/>
      <c r="D98" s="572"/>
      <c r="E98" s="573"/>
      <c r="F98" s="138" t="s">
        <v>5</v>
      </c>
      <c r="G98" s="138" t="s">
        <v>5</v>
      </c>
      <c r="H98" s="138" t="s">
        <v>5</v>
      </c>
      <c r="I98" s="133">
        <f>SUM(I97:I97)</f>
        <v>50400</v>
      </c>
      <c r="K98" s="115"/>
      <c r="L98" s="110"/>
    </row>
    <row r="99" spans="1:13">
      <c r="K99" s="174"/>
    </row>
    <row r="100" spans="1:13">
      <c r="A100" s="112" t="s">
        <v>404</v>
      </c>
    </row>
    <row r="101" spans="1:13" ht="38.25">
      <c r="A101" s="373" t="s">
        <v>123</v>
      </c>
      <c r="B101" s="580" t="s">
        <v>0</v>
      </c>
      <c r="C101" s="581"/>
      <c r="D101" s="581"/>
      <c r="E101" s="581"/>
      <c r="F101" s="581"/>
      <c r="G101" s="581"/>
      <c r="H101" s="581"/>
      <c r="I101" s="582"/>
      <c r="J101" s="373" t="s">
        <v>166</v>
      </c>
      <c r="K101" s="115"/>
      <c r="M101" s="110"/>
    </row>
    <row r="102" spans="1:13" ht="186.75" customHeight="1">
      <c r="A102" s="175" t="s">
        <v>134</v>
      </c>
      <c r="B102" s="592" t="s">
        <v>491</v>
      </c>
      <c r="C102" s="584"/>
      <c r="D102" s="584"/>
      <c r="E102" s="584"/>
      <c r="F102" s="584"/>
      <c r="G102" s="584"/>
      <c r="H102" s="584"/>
      <c r="I102" s="585"/>
      <c r="J102" s="176">
        <f>план!G517+план!G561+план!G562</f>
        <v>320000</v>
      </c>
      <c r="K102" s="115"/>
      <c r="M102" s="110"/>
    </row>
    <row r="103" spans="1:13">
      <c r="A103" s="571" t="s">
        <v>141</v>
      </c>
      <c r="B103" s="572"/>
      <c r="C103" s="572"/>
      <c r="D103" s="572"/>
      <c r="E103" s="572"/>
      <c r="F103" s="572"/>
      <c r="G103" s="572"/>
      <c r="H103" s="572"/>
      <c r="I103" s="573"/>
      <c r="J103" s="374">
        <f>J102</f>
        <v>320000</v>
      </c>
      <c r="K103" s="115"/>
      <c r="M103" s="139"/>
    </row>
    <row r="104" spans="1:13" ht="5.25" customHeight="1"/>
    <row r="105" spans="1:13">
      <c r="A105" s="112" t="s">
        <v>405</v>
      </c>
    </row>
    <row r="106" spans="1:13" ht="6" customHeight="1"/>
    <row r="107" spans="1:13" ht="38.25">
      <c r="A107" s="373" t="s">
        <v>123</v>
      </c>
      <c r="B107" s="580" t="s">
        <v>0</v>
      </c>
      <c r="C107" s="581"/>
      <c r="D107" s="581"/>
      <c r="E107" s="581"/>
      <c r="F107" s="581"/>
      <c r="G107" s="581"/>
      <c r="H107" s="581"/>
      <c r="I107" s="582"/>
      <c r="J107" s="373" t="s">
        <v>166</v>
      </c>
      <c r="K107" s="115"/>
      <c r="M107" s="110"/>
    </row>
    <row r="108" spans="1:13" ht="290.25" customHeight="1">
      <c r="A108" s="136" t="s">
        <v>134</v>
      </c>
      <c r="B108" s="592" t="s">
        <v>428</v>
      </c>
      <c r="C108" s="584"/>
      <c r="D108" s="584"/>
      <c r="E108" s="584"/>
      <c r="F108" s="584"/>
      <c r="G108" s="584"/>
      <c r="H108" s="584"/>
      <c r="I108" s="585"/>
      <c r="J108" s="372">
        <f>план!G563+план!G519</f>
        <v>195000</v>
      </c>
      <c r="K108" s="115"/>
      <c r="M108" s="110"/>
    </row>
    <row r="109" spans="1:13">
      <c r="A109" s="571" t="s">
        <v>141</v>
      </c>
      <c r="B109" s="572"/>
      <c r="C109" s="572"/>
      <c r="D109" s="572"/>
      <c r="E109" s="572"/>
      <c r="F109" s="572"/>
      <c r="G109" s="572"/>
      <c r="H109" s="572"/>
      <c r="I109" s="573"/>
      <c r="J109" s="374">
        <f>J108</f>
        <v>195000</v>
      </c>
      <c r="K109" s="115"/>
      <c r="M109" s="139"/>
    </row>
    <row r="110" spans="1:13" ht="7.5" customHeight="1">
      <c r="A110" s="140"/>
      <c r="B110" s="140"/>
      <c r="C110" s="140"/>
      <c r="D110" s="140"/>
      <c r="E110" s="140"/>
      <c r="F110" s="140"/>
      <c r="G110" s="140"/>
      <c r="H110" s="140"/>
      <c r="I110" s="140"/>
      <c r="J110" s="186"/>
      <c r="K110" s="115"/>
      <c r="M110" s="139"/>
    </row>
    <row r="111" spans="1:13" ht="15">
      <c r="A111" s="112" t="s">
        <v>406</v>
      </c>
    </row>
    <row r="112" spans="1:13" ht="25.5" customHeight="1">
      <c r="A112" s="365" t="s">
        <v>123</v>
      </c>
      <c r="B112" s="587" t="s">
        <v>159</v>
      </c>
      <c r="C112" s="588"/>
      <c r="D112" s="588"/>
      <c r="E112" s="588"/>
      <c r="F112" s="588"/>
      <c r="G112" s="588"/>
      <c r="H112" s="588"/>
      <c r="I112" s="589"/>
      <c r="J112" s="365" t="s">
        <v>209</v>
      </c>
      <c r="K112" s="115"/>
      <c r="M112" s="110"/>
    </row>
    <row r="113" spans="1:13" ht="259.5" customHeight="1">
      <c r="A113" s="187" t="s">
        <v>134</v>
      </c>
      <c r="B113" s="609" t="s">
        <v>420</v>
      </c>
      <c r="C113" s="610"/>
      <c r="D113" s="610"/>
      <c r="E113" s="610"/>
      <c r="F113" s="610"/>
      <c r="G113" s="610"/>
      <c r="H113" s="610"/>
      <c r="I113" s="611"/>
      <c r="J113" s="176">
        <f>план!G532+план!G571+план!G588</f>
        <v>120000</v>
      </c>
      <c r="K113" s="115"/>
      <c r="M113" s="110"/>
    </row>
    <row r="114" spans="1:13">
      <c r="A114" s="571" t="s">
        <v>141</v>
      </c>
      <c r="B114" s="572"/>
      <c r="C114" s="572"/>
      <c r="D114" s="572"/>
      <c r="E114" s="572"/>
      <c r="F114" s="572"/>
      <c r="G114" s="572"/>
      <c r="H114" s="572"/>
      <c r="I114" s="573"/>
      <c r="J114" s="374">
        <f>SUM(J113:J113)</f>
        <v>120000</v>
      </c>
      <c r="K114" s="115"/>
      <c r="M114" s="110"/>
    </row>
    <row r="115" spans="1:13" ht="6" customHeight="1"/>
    <row r="116" spans="1:13" ht="15">
      <c r="A116" s="112" t="s">
        <v>407</v>
      </c>
    </row>
    <row r="117" spans="1:13" ht="3" customHeight="1"/>
    <row r="118" spans="1:13" ht="25.5">
      <c r="A118" s="365" t="s">
        <v>123</v>
      </c>
      <c r="B118" s="587" t="s">
        <v>159</v>
      </c>
      <c r="C118" s="588"/>
      <c r="D118" s="588"/>
      <c r="E118" s="588"/>
      <c r="F118" s="588"/>
      <c r="G118" s="588"/>
      <c r="H118" s="588"/>
      <c r="I118" s="589"/>
      <c r="J118" s="365" t="s">
        <v>209</v>
      </c>
      <c r="K118" s="115"/>
      <c r="M118" s="110"/>
    </row>
    <row r="119" spans="1:13" s="110" customFormat="1">
      <c r="A119" s="168">
        <v>1</v>
      </c>
      <c r="B119" s="638">
        <v>2</v>
      </c>
      <c r="C119" s="639"/>
      <c r="D119" s="639"/>
      <c r="E119" s="639"/>
      <c r="F119" s="639"/>
      <c r="G119" s="639"/>
      <c r="H119" s="639"/>
      <c r="I119" s="640"/>
      <c r="J119" s="168">
        <v>5</v>
      </c>
    </row>
    <row r="120" spans="1:13" ht="286.5" customHeight="1">
      <c r="A120" s="177">
        <v>1</v>
      </c>
      <c r="B120" s="618" t="s">
        <v>426</v>
      </c>
      <c r="C120" s="619"/>
      <c r="D120" s="619"/>
      <c r="E120" s="619"/>
      <c r="F120" s="619"/>
      <c r="G120" s="619"/>
      <c r="H120" s="619"/>
      <c r="I120" s="620"/>
      <c r="J120" s="178">
        <f>план!G533+план!G534+план!G535+план!G536+план!G537+план!G538+план!G539+план!G544+план!G545+план!G546+план!G547+план!G572+план!G573+план!G574+план!G575+план!G576+план!G577+план!G540+план!G589+план!G590</f>
        <v>214600</v>
      </c>
      <c r="K120" s="115"/>
      <c r="M120" s="110"/>
    </row>
    <row r="121" spans="1:13" s="112" customFormat="1" ht="13.5" customHeight="1">
      <c r="A121" s="571" t="s">
        <v>141</v>
      </c>
      <c r="B121" s="572"/>
      <c r="C121" s="572"/>
      <c r="D121" s="572"/>
      <c r="E121" s="572"/>
      <c r="F121" s="572"/>
      <c r="G121" s="572"/>
      <c r="H121" s="572"/>
      <c r="I121" s="573"/>
      <c r="J121" s="374">
        <f>J120</f>
        <v>214600</v>
      </c>
      <c r="M121" s="363"/>
    </row>
    <row r="122" spans="1:13" s="112" customFormat="1" ht="3.75" customHeight="1">
      <c r="A122" s="179"/>
      <c r="B122" s="179"/>
      <c r="C122" s="179"/>
      <c r="D122" s="179"/>
      <c r="E122" s="179"/>
      <c r="F122" s="180"/>
      <c r="G122" s="181"/>
      <c r="H122" s="142"/>
      <c r="I122" s="114"/>
      <c r="J122" s="363"/>
      <c r="K122" s="363"/>
    </row>
    <row r="123" spans="1:13">
      <c r="A123" s="112" t="s">
        <v>121</v>
      </c>
      <c r="C123" s="182">
        <v>247</v>
      </c>
    </row>
    <row r="124" spans="1:13" ht="16.5" customHeight="1">
      <c r="A124" s="112" t="s">
        <v>503</v>
      </c>
    </row>
    <row r="125" spans="1:13" ht="38.25">
      <c r="A125" s="365" t="s">
        <v>123</v>
      </c>
      <c r="B125" s="587" t="s">
        <v>0</v>
      </c>
      <c r="C125" s="588"/>
      <c r="D125" s="588"/>
      <c r="E125" s="589"/>
      <c r="F125" s="365" t="s">
        <v>195</v>
      </c>
      <c r="G125" s="365" t="s">
        <v>196</v>
      </c>
      <c r="H125" s="365" t="s">
        <v>197</v>
      </c>
      <c r="I125" s="365" t="s">
        <v>198</v>
      </c>
      <c r="K125" s="115"/>
      <c r="L125" s="110"/>
    </row>
    <row r="126" spans="1:13" ht="33" customHeight="1">
      <c r="A126" s="168">
        <v>1</v>
      </c>
      <c r="B126" s="604" t="s">
        <v>504</v>
      </c>
      <c r="C126" s="605"/>
      <c r="D126" s="605"/>
      <c r="E126" s="606"/>
      <c r="F126" s="169"/>
      <c r="G126" s="170"/>
      <c r="H126" s="168"/>
      <c r="I126" s="122">
        <f>план!G520</f>
        <v>0</v>
      </c>
      <c r="K126" s="115"/>
      <c r="L126" s="110"/>
    </row>
    <row r="127" spans="1:13">
      <c r="A127" s="571" t="s">
        <v>141</v>
      </c>
      <c r="B127" s="572"/>
      <c r="C127" s="572"/>
      <c r="D127" s="572"/>
      <c r="E127" s="573"/>
      <c r="F127" s="138" t="s">
        <v>5</v>
      </c>
      <c r="G127" s="138" t="s">
        <v>5</v>
      </c>
      <c r="H127" s="138" t="s">
        <v>5</v>
      </c>
      <c r="I127" s="133">
        <f>SUM(I126:I126)</f>
        <v>0</v>
      </c>
      <c r="K127" s="115"/>
      <c r="L127" s="110"/>
    </row>
    <row r="128" spans="1:13">
      <c r="A128" s="594" t="s">
        <v>252</v>
      </c>
      <c r="B128" s="594"/>
      <c r="C128" s="594"/>
      <c r="D128" s="594"/>
      <c r="E128" s="594"/>
      <c r="F128" s="594"/>
      <c r="G128" s="594"/>
      <c r="H128" s="594"/>
      <c r="I128" s="594"/>
      <c r="J128" s="594"/>
    </row>
    <row r="129" spans="1:13">
      <c r="A129" s="228"/>
      <c r="B129" s="228"/>
      <c r="C129" s="193"/>
      <c r="D129" s="193"/>
      <c r="E129" s="193"/>
    </row>
    <row r="130" spans="1:13">
      <c r="A130" s="112" t="s">
        <v>121</v>
      </c>
      <c r="C130" s="182" t="s">
        <v>391</v>
      </c>
    </row>
    <row r="131" spans="1:13">
      <c r="A131" s="112" t="s">
        <v>211</v>
      </c>
    </row>
    <row r="132" spans="1:13" ht="21.75" customHeight="1">
      <c r="A132" s="365" t="s">
        <v>123</v>
      </c>
      <c r="B132" s="602" t="s">
        <v>159</v>
      </c>
      <c r="C132" s="602"/>
      <c r="D132" s="602"/>
      <c r="E132" s="602"/>
      <c r="F132" s="602"/>
      <c r="G132" s="602"/>
      <c r="H132" s="602"/>
      <c r="I132" s="365" t="s">
        <v>217</v>
      </c>
      <c r="J132" s="22" t="s">
        <v>218</v>
      </c>
      <c r="K132" s="115"/>
      <c r="M132" s="110"/>
    </row>
    <row r="133" spans="1:13" ht="30.75" customHeight="1">
      <c r="A133" s="136" t="s">
        <v>134</v>
      </c>
      <c r="B133" s="608" t="s">
        <v>234</v>
      </c>
      <c r="C133" s="608"/>
      <c r="D133" s="608"/>
      <c r="E133" s="608"/>
      <c r="F133" s="608"/>
      <c r="G133" s="608"/>
      <c r="H133" s="608"/>
      <c r="I133" s="137"/>
      <c r="J133" s="122">
        <f>план!G522+план!G523</f>
        <v>1000</v>
      </c>
      <c r="K133" s="115"/>
      <c r="M133" s="110"/>
    </row>
    <row r="134" spans="1:13" s="112" customFormat="1">
      <c r="A134" s="593" t="s">
        <v>141</v>
      </c>
      <c r="B134" s="593"/>
      <c r="C134" s="593"/>
      <c r="D134" s="593"/>
      <c r="E134" s="593"/>
      <c r="F134" s="593"/>
      <c r="G134" s="593"/>
      <c r="H134" s="593"/>
      <c r="I134" s="138" t="s">
        <v>5</v>
      </c>
      <c r="J134" s="133">
        <f>J133</f>
        <v>1000</v>
      </c>
      <c r="M134" s="363"/>
    </row>
    <row r="135" spans="1:13" ht="9.75" customHeight="1"/>
    <row r="136" spans="1:13">
      <c r="A136" s="112" t="s">
        <v>121</v>
      </c>
      <c r="C136" s="182" t="s">
        <v>253</v>
      </c>
    </row>
    <row r="137" spans="1:13">
      <c r="A137" s="112" t="s">
        <v>211</v>
      </c>
    </row>
    <row r="138" spans="1:13" ht="21.75" customHeight="1">
      <c r="A138" s="365" t="s">
        <v>123</v>
      </c>
      <c r="B138" s="587" t="s">
        <v>159</v>
      </c>
      <c r="C138" s="588"/>
      <c r="D138" s="588"/>
      <c r="E138" s="588"/>
      <c r="F138" s="588"/>
      <c r="G138" s="589"/>
      <c r="H138" s="365" t="s">
        <v>217</v>
      </c>
      <c r="I138" s="22" t="s">
        <v>218</v>
      </c>
      <c r="K138" s="115"/>
      <c r="M138" s="110"/>
    </row>
    <row r="139" spans="1:13">
      <c r="A139" s="168">
        <v>1</v>
      </c>
      <c r="B139" s="638">
        <v>2</v>
      </c>
      <c r="C139" s="639"/>
      <c r="D139" s="639"/>
      <c r="E139" s="639"/>
      <c r="F139" s="639"/>
      <c r="G139" s="640"/>
      <c r="H139" s="168">
        <v>3</v>
      </c>
      <c r="I139" s="168">
        <v>4</v>
      </c>
      <c r="K139" s="115"/>
      <c r="M139" s="110"/>
    </row>
    <row r="140" spans="1:13" ht="25.5" customHeight="1">
      <c r="A140" s="136" t="s">
        <v>134</v>
      </c>
      <c r="B140" s="583" t="s">
        <v>254</v>
      </c>
      <c r="C140" s="590"/>
      <c r="D140" s="590"/>
      <c r="E140" s="590"/>
      <c r="F140" s="590"/>
      <c r="G140" s="591"/>
      <c r="H140" s="137"/>
      <c r="I140" s="122">
        <f>план!G524+план!G525</f>
        <v>20000</v>
      </c>
      <c r="K140" s="115"/>
      <c r="M140" s="110"/>
    </row>
    <row r="141" spans="1:13" s="112" customFormat="1">
      <c r="A141" s="571" t="s">
        <v>141</v>
      </c>
      <c r="B141" s="572"/>
      <c r="C141" s="572"/>
      <c r="D141" s="572"/>
      <c r="E141" s="572"/>
      <c r="F141" s="572"/>
      <c r="G141" s="573"/>
      <c r="H141" s="138" t="s">
        <v>5</v>
      </c>
      <c r="I141" s="133">
        <f>I140</f>
        <v>20000</v>
      </c>
      <c r="J141" s="363"/>
      <c r="M141" s="363"/>
    </row>
    <row r="142" spans="1:13" ht="9.75" customHeight="1"/>
    <row r="143" spans="1:13">
      <c r="A143" s="112" t="s">
        <v>121</v>
      </c>
      <c r="C143" s="182" t="s">
        <v>392</v>
      </c>
    </row>
    <row r="144" spans="1:13">
      <c r="A144" s="112" t="s">
        <v>255</v>
      </c>
    </row>
    <row r="145" spans="1:13" ht="29.25" customHeight="1">
      <c r="A145" s="365" t="s">
        <v>123</v>
      </c>
      <c r="B145" s="587" t="s">
        <v>159</v>
      </c>
      <c r="C145" s="588"/>
      <c r="D145" s="588"/>
      <c r="E145" s="588"/>
      <c r="F145" s="588"/>
      <c r="G145" s="589"/>
      <c r="H145" s="373" t="s">
        <v>217</v>
      </c>
      <c r="I145" s="373" t="s">
        <v>218</v>
      </c>
      <c r="K145" s="115"/>
      <c r="M145" s="110"/>
    </row>
    <row r="146" spans="1:13" ht="46.5" customHeight="1">
      <c r="A146" s="136" t="s">
        <v>134</v>
      </c>
      <c r="B146" s="583" t="s">
        <v>256</v>
      </c>
      <c r="C146" s="590"/>
      <c r="D146" s="590"/>
      <c r="E146" s="590"/>
      <c r="F146" s="590"/>
      <c r="G146" s="591"/>
      <c r="H146" s="137"/>
      <c r="I146" s="122">
        <f>план!G526+план!G528</f>
        <v>5000</v>
      </c>
      <c r="K146" s="115"/>
      <c r="M146" s="110"/>
    </row>
    <row r="147" spans="1:13">
      <c r="A147" s="571" t="s">
        <v>141</v>
      </c>
      <c r="B147" s="572"/>
      <c r="C147" s="572"/>
      <c r="D147" s="572"/>
      <c r="E147" s="572"/>
      <c r="F147" s="572"/>
      <c r="G147" s="573"/>
      <c r="H147" s="138" t="s">
        <v>5</v>
      </c>
      <c r="I147" s="133">
        <f>I146</f>
        <v>5000</v>
      </c>
      <c r="K147" s="115"/>
      <c r="M147" s="174"/>
    </row>
    <row r="148" spans="1:13" s="112" customFormat="1" ht="22.5" customHeight="1">
      <c r="A148" s="179"/>
      <c r="B148" s="179"/>
      <c r="C148" s="179"/>
      <c r="D148" s="179"/>
      <c r="E148" s="179"/>
      <c r="F148" s="180"/>
      <c r="G148" s="181"/>
      <c r="H148" s="142"/>
      <c r="I148" s="114"/>
      <c r="J148" s="363"/>
      <c r="K148" s="363"/>
    </row>
    <row r="149" spans="1:13" s="112" customFormat="1" ht="22.5" customHeight="1">
      <c r="A149" s="179"/>
      <c r="B149" s="179"/>
      <c r="C149" s="574" t="s">
        <v>537</v>
      </c>
      <c r="D149" s="574"/>
      <c r="E149" s="574"/>
      <c r="F149" s="637"/>
      <c r="G149" s="637"/>
      <c r="H149" s="380" t="s">
        <v>536</v>
      </c>
      <c r="I149" s="229"/>
      <c r="J149" s="363"/>
      <c r="K149" s="363"/>
    </row>
    <row r="150" spans="1:13" s="112" customFormat="1" ht="12" customHeight="1">
      <c r="A150" s="179"/>
      <c r="B150" s="192" t="str">
        <f>'расчет 2022 '!B256</f>
        <v xml:space="preserve"> « 10 »января  2022г.</v>
      </c>
      <c r="C150" s="179"/>
      <c r="D150" s="179"/>
      <c r="E150" s="179"/>
      <c r="F150" s="576" t="s">
        <v>239</v>
      </c>
      <c r="G150" s="576"/>
      <c r="H150" s="191" t="s">
        <v>240</v>
      </c>
      <c r="I150" s="117"/>
      <c r="J150" s="363"/>
      <c r="K150" s="363"/>
    </row>
    <row r="151" spans="1:13" s="112" customFormat="1" ht="12" customHeight="1">
      <c r="A151" s="179"/>
      <c r="B151" s="179"/>
      <c r="C151" s="179"/>
      <c r="D151" s="179"/>
      <c r="E151" s="179"/>
      <c r="F151" s="193"/>
      <c r="G151" s="375"/>
      <c r="H151" s="191"/>
      <c r="I151" s="117"/>
      <c r="J151" s="363"/>
      <c r="K151" s="363"/>
    </row>
    <row r="152" spans="1:13">
      <c r="A152" s="379"/>
      <c r="B152" s="379"/>
      <c r="C152" s="379"/>
      <c r="D152" s="379"/>
      <c r="E152" s="379"/>
    </row>
    <row r="153" spans="1:13" ht="28.5" customHeight="1">
      <c r="A153" s="577" t="s">
        <v>241</v>
      </c>
      <c r="B153" s="578"/>
      <c r="C153" s="578"/>
      <c r="D153" s="578"/>
      <c r="E153" s="579"/>
      <c r="F153" s="194">
        <f>J19+I28+I35+I42+I49+H65+J88+H93+I98+J103+J109+J114+J121+J134+I141+I147+J75+J81+I127</f>
        <v>1548400</v>
      </c>
      <c r="G153" s="112" t="s">
        <v>242</v>
      </c>
    </row>
    <row r="154" spans="1:13" ht="18" customHeight="1">
      <c r="A154" s="577" t="s">
        <v>243</v>
      </c>
      <c r="B154" s="578"/>
      <c r="C154" s="578"/>
      <c r="D154" s="578"/>
      <c r="E154" s="579"/>
      <c r="F154" s="195">
        <f>план!G502+план!G543+план!G578+план!G550</f>
        <v>1548400</v>
      </c>
      <c r="G154" s="112" t="s">
        <v>244</v>
      </c>
    </row>
    <row r="155" spans="1:13" ht="17.25" customHeight="1">
      <c r="A155" s="570" t="s">
        <v>245</v>
      </c>
      <c r="B155" s="570"/>
      <c r="C155" s="570"/>
      <c r="D155" s="570"/>
      <c r="E155" s="570"/>
      <c r="F155" s="194">
        <f>F153-F154</f>
        <v>0</v>
      </c>
    </row>
    <row r="157" spans="1:13">
      <c r="A157" s="566">
        <v>974200</v>
      </c>
      <c r="B157" s="566"/>
      <c r="C157" s="566"/>
      <c r="D157" s="566"/>
      <c r="E157" s="566"/>
      <c r="F157" s="566"/>
      <c r="G157" s="566"/>
      <c r="H157" s="566"/>
      <c r="I157" s="566"/>
      <c r="J157" s="566"/>
      <c r="K157" s="128"/>
      <c r="L157" s="216"/>
    </row>
    <row r="158" spans="1:13">
      <c r="A158" s="567" t="s">
        <v>123</v>
      </c>
      <c r="B158" s="567" t="s">
        <v>124</v>
      </c>
      <c r="C158" s="567" t="s">
        <v>125</v>
      </c>
      <c r="D158" s="565" t="s">
        <v>126</v>
      </c>
      <c r="E158" s="565"/>
      <c r="F158" s="565"/>
      <c r="G158" s="565"/>
      <c r="H158" s="565" t="s">
        <v>127</v>
      </c>
      <c r="I158" s="565" t="s">
        <v>128</v>
      </c>
      <c r="J158" s="565" t="s">
        <v>257</v>
      </c>
    </row>
    <row r="159" spans="1:13">
      <c r="A159" s="568"/>
      <c r="B159" s="568"/>
      <c r="C159" s="568"/>
      <c r="D159" s="565" t="s">
        <v>130</v>
      </c>
      <c r="E159" s="565" t="s">
        <v>7</v>
      </c>
      <c r="F159" s="565"/>
      <c r="G159" s="565"/>
      <c r="H159" s="565"/>
      <c r="I159" s="565"/>
      <c r="J159" s="565"/>
    </row>
    <row r="160" spans="1:13" ht="38.25">
      <c r="A160" s="569"/>
      <c r="B160" s="569"/>
      <c r="C160" s="569"/>
      <c r="D160" s="565"/>
      <c r="E160" s="376" t="s">
        <v>131</v>
      </c>
      <c r="F160" s="376" t="s">
        <v>132</v>
      </c>
      <c r="G160" s="376" t="s">
        <v>133</v>
      </c>
      <c r="H160" s="565"/>
      <c r="I160" s="565"/>
      <c r="J160" s="565"/>
    </row>
    <row r="161" spans="1:12">
      <c r="A161" s="198">
        <v>1</v>
      </c>
      <c r="B161" s="198">
        <v>2</v>
      </c>
      <c r="C161" s="198">
        <v>3</v>
      </c>
      <c r="D161" s="199">
        <v>4</v>
      </c>
      <c r="E161" s="199">
        <v>5</v>
      </c>
      <c r="F161" s="199">
        <v>6</v>
      </c>
      <c r="G161" s="199">
        <v>7</v>
      </c>
      <c r="H161" s="199">
        <v>8</v>
      </c>
      <c r="I161" s="199">
        <v>9</v>
      </c>
      <c r="J161" s="199">
        <v>10</v>
      </c>
    </row>
    <row r="162" spans="1:12" ht="38.25">
      <c r="A162" s="201" t="s">
        <v>134</v>
      </c>
      <c r="B162" s="202" t="s">
        <v>135</v>
      </c>
      <c r="C162" s="203">
        <f>'расчет 2022 '!C269</f>
        <v>7</v>
      </c>
      <c r="D162" s="204">
        <f>E162+F162+G162</f>
        <v>268.75</v>
      </c>
      <c r="E162" s="204">
        <f>K162/C162</f>
        <v>268.75</v>
      </c>
      <c r="F162" s="204"/>
      <c r="G162" s="204"/>
      <c r="H162" s="204"/>
      <c r="I162" s="204"/>
      <c r="J162" s="230">
        <f>D162*12*C162</f>
        <v>22575</v>
      </c>
      <c r="K162" s="206">
        <f>K166*5%/12</f>
        <v>1881.25</v>
      </c>
    </row>
    <row r="163" spans="1:12" ht="25.5">
      <c r="A163" s="201" t="s">
        <v>136</v>
      </c>
      <c r="B163" s="202" t="s">
        <v>137</v>
      </c>
      <c r="C163" s="203">
        <f>'расчет 2022 '!C270</f>
        <v>109.61</v>
      </c>
      <c r="D163" s="204">
        <f>E163+F163+G163</f>
        <v>326.09935224888238</v>
      </c>
      <c r="E163" s="204">
        <f>K163/C163</f>
        <v>326.09935224888238</v>
      </c>
      <c r="F163" s="204"/>
      <c r="G163" s="204"/>
      <c r="H163" s="204"/>
      <c r="I163" s="204"/>
      <c r="J163" s="230">
        <f>D163*12*C163+K165</f>
        <v>428925</v>
      </c>
      <c r="K163" s="206">
        <f>K166*95%/12</f>
        <v>35743.75</v>
      </c>
      <c r="L163" s="207"/>
    </row>
    <row r="164" spans="1:12" ht="38.25">
      <c r="A164" s="201" t="s">
        <v>138</v>
      </c>
      <c r="B164" s="202" t="s">
        <v>139</v>
      </c>
      <c r="C164" s="203">
        <f>'расчет 2022 '!C271</f>
        <v>0</v>
      </c>
      <c r="D164" s="204">
        <f>E164+F164+G164</f>
        <v>0</v>
      </c>
      <c r="E164" s="204"/>
      <c r="F164" s="204"/>
      <c r="G164" s="204"/>
      <c r="H164" s="204"/>
      <c r="I164" s="204"/>
      <c r="J164" s="230">
        <f>D164*12*C164</f>
        <v>0</v>
      </c>
      <c r="K164" s="206"/>
      <c r="L164" s="207"/>
    </row>
    <row r="165" spans="1:12" ht="24.75" customHeight="1">
      <c r="A165" s="201" t="s">
        <v>138</v>
      </c>
      <c r="B165" s="202" t="s">
        <v>140</v>
      </c>
      <c r="C165" s="203">
        <f>'расчет 2022 '!C272</f>
        <v>46</v>
      </c>
      <c r="D165" s="204">
        <f>E165+F165+G165</f>
        <v>0</v>
      </c>
      <c r="E165" s="204"/>
      <c r="F165" s="204"/>
      <c r="G165" s="204"/>
      <c r="H165" s="204"/>
      <c r="I165" s="204"/>
      <c r="J165" s="230">
        <f>D165*12*C165</f>
        <v>0</v>
      </c>
      <c r="K165" s="231">
        <v>0</v>
      </c>
      <c r="L165" s="207" t="s">
        <v>258</v>
      </c>
    </row>
    <row r="166" spans="1:12">
      <c r="A166" s="208" t="s">
        <v>141</v>
      </c>
      <c r="B166" s="208"/>
      <c r="C166" s="210">
        <f>SUM(C162:C165)</f>
        <v>162.61000000000001</v>
      </c>
      <c r="D166" s="210">
        <f>SUM(D162:D165)</f>
        <v>594.84935224888238</v>
      </c>
      <c r="E166" s="211" t="s">
        <v>5</v>
      </c>
      <c r="F166" s="211" t="s">
        <v>5</v>
      </c>
      <c r="G166" s="211" t="s">
        <v>5</v>
      </c>
      <c r="H166" s="211" t="s">
        <v>5</v>
      </c>
      <c r="I166" s="211" t="s">
        <v>5</v>
      </c>
      <c r="J166" s="211">
        <f>SUM(J162:J165)</f>
        <v>451500</v>
      </c>
      <c r="K166" s="219">
        <f>план!G505+план!G506+план!G579+план!G552</f>
        <v>451500</v>
      </c>
      <c r="L166" s="213"/>
    </row>
    <row r="167" spans="1:12">
      <c r="K167" s="214">
        <f>K166-J166</f>
        <v>0</v>
      </c>
      <c r="L167" s="215"/>
    </row>
  </sheetData>
  <mergeCells count="106">
    <mergeCell ref="A1:J1"/>
    <mergeCell ref="B2:I2"/>
    <mergeCell ref="A3:J3"/>
    <mergeCell ref="A4:C4"/>
    <mergeCell ref="A6:J6"/>
    <mergeCell ref="A8:B8"/>
    <mergeCell ref="B27:E27"/>
    <mergeCell ref="B28:E28"/>
    <mergeCell ref="B33:E33"/>
    <mergeCell ref="B34:E34"/>
    <mergeCell ref="B35:E35"/>
    <mergeCell ref="B40:F40"/>
    <mergeCell ref="J12:J14"/>
    <mergeCell ref="D13:D14"/>
    <mergeCell ref="E13:G13"/>
    <mergeCell ref="A21:J21"/>
    <mergeCell ref="A24:H24"/>
    <mergeCell ref="B26:E26"/>
    <mergeCell ref="A12:A14"/>
    <mergeCell ref="B12:B14"/>
    <mergeCell ref="C12:C14"/>
    <mergeCell ref="D12:G12"/>
    <mergeCell ref="H12:H14"/>
    <mergeCell ref="I12:I14"/>
    <mergeCell ref="B49:H49"/>
    <mergeCell ref="I49:J49"/>
    <mergeCell ref="A53:G53"/>
    <mergeCell ref="B55:F55"/>
    <mergeCell ref="B56:F56"/>
    <mergeCell ref="B57:F57"/>
    <mergeCell ref="B41:F41"/>
    <mergeCell ref="B42:F42"/>
    <mergeCell ref="B47:H47"/>
    <mergeCell ref="I47:J47"/>
    <mergeCell ref="B48:H48"/>
    <mergeCell ref="I48:J48"/>
    <mergeCell ref="B64:F64"/>
    <mergeCell ref="B65:F65"/>
    <mergeCell ref="A67:H67"/>
    <mergeCell ref="A69:J69"/>
    <mergeCell ref="B73:I73"/>
    <mergeCell ref="B74:I74"/>
    <mergeCell ref="B58:F58"/>
    <mergeCell ref="B59:F59"/>
    <mergeCell ref="B60:F60"/>
    <mergeCell ref="B61:F61"/>
    <mergeCell ref="B62:F62"/>
    <mergeCell ref="B63:F63"/>
    <mergeCell ref="B86:F86"/>
    <mergeCell ref="B87:F87"/>
    <mergeCell ref="A88:F88"/>
    <mergeCell ref="B91:E91"/>
    <mergeCell ref="B92:E92"/>
    <mergeCell ref="A93:E93"/>
    <mergeCell ref="A75:I75"/>
    <mergeCell ref="B79:I79"/>
    <mergeCell ref="B80:I80"/>
    <mergeCell ref="A81:I81"/>
    <mergeCell ref="B84:F84"/>
    <mergeCell ref="B85:F85"/>
    <mergeCell ref="B107:I107"/>
    <mergeCell ref="B108:I108"/>
    <mergeCell ref="A109:I109"/>
    <mergeCell ref="B112:I112"/>
    <mergeCell ref="B113:I113"/>
    <mergeCell ref="A114:I114"/>
    <mergeCell ref="B96:E96"/>
    <mergeCell ref="B97:E97"/>
    <mergeCell ref="A98:E98"/>
    <mergeCell ref="B101:I101"/>
    <mergeCell ref="B102:I102"/>
    <mergeCell ref="A103:I103"/>
    <mergeCell ref="A127:E127"/>
    <mergeCell ref="A128:J128"/>
    <mergeCell ref="B132:H132"/>
    <mergeCell ref="B133:H133"/>
    <mergeCell ref="A134:H134"/>
    <mergeCell ref="B138:G138"/>
    <mergeCell ref="B118:I118"/>
    <mergeCell ref="B119:I119"/>
    <mergeCell ref="B120:I120"/>
    <mergeCell ref="A121:I121"/>
    <mergeCell ref="B125:E125"/>
    <mergeCell ref="B126:E126"/>
    <mergeCell ref="C149:E149"/>
    <mergeCell ref="F149:G149"/>
    <mergeCell ref="F150:G150"/>
    <mergeCell ref="A153:E153"/>
    <mergeCell ref="A154:E154"/>
    <mergeCell ref="A155:E155"/>
    <mergeCell ref="B139:G139"/>
    <mergeCell ref="B140:G140"/>
    <mergeCell ref="A141:G141"/>
    <mergeCell ref="B145:G145"/>
    <mergeCell ref="B146:G146"/>
    <mergeCell ref="A147:G147"/>
    <mergeCell ref="A157:J157"/>
    <mergeCell ref="A158:A160"/>
    <mergeCell ref="B158:B160"/>
    <mergeCell ref="C158:C160"/>
    <mergeCell ref="D158:G158"/>
    <mergeCell ref="H158:H160"/>
    <mergeCell ref="I158:I160"/>
    <mergeCell ref="J158:J160"/>
    <mergeCell ref="D159:D160"/>
    <mergeCell ref="E159:G159"/>
  </mergeCells>
  <pageMargins left="0.70866141732283472" right="0.31496062992125984" top="0" bottom="0" header="0" footer="0"/>
  <pageSetup paperSize="9" scale="47" fitToHeight="2" orientation="portrait" r:id="rId1"/>
  <rowBreaks count="1" manualBreakCount="1">
    <brk id="100"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2"/>
  <sheetViews>
    <sheetView view="pageBreakPreview" zoomScale="115" zoomScaleNormal="100" zoomScaleSheetLayoutView="115" workbookViewId="0">
      <selection activeCell="K259" sqref="K259"/>
    </sheetView>
  </sheetViews>
  <sheetFormatPr defaultRowHeight="12.75"/>
  <cols>
    <col min="1" max="1" width="6.5703125" style="115" customWidth="1"/>
    <col min="2" max="2" width="20.28515625" style="115" customWidth="1"/>
    <col min="3" max="3" width="16.28515625" style="115" customWidth="1"/>
    <col min="4" max="4" width="17.140625" style="115" customWidth="1"/>
    <col min="5" max="5" width="14.85546875" style="115" customWidth="1"/>
    <col min="6" max="6" width="17" style="115" customWidth="1"/>
    <col min="7" max="7" width="15" style="115" customWidth="1"/>
    <col min="8" max="8" width="14.5703125" style="115" customWidth="1"/>
    <col min="9" max="9" width="13.85546875" style="115" customWidth="1"/>
    <col min="10" max="10" width="15.28515625" style="115" customWidth="1"/>
    <col min="11" max="11" width="14.85546875" style="110" customWidth="1"/>
    <col min="12" max="12" width="10" style="115" customWidth="1"/>
    <col min="13" max="13" width="16.7109375" style="115" customWidth="1"/>
    <col min="14" max="256" width="9.140625" style="115"/>
    <col min="257" max="257" width="6.5703125" style="115" customWidth="1"/>
    <col min="258" max="258" width="20.28515625" style="115" customWidth="1"/>
    <col min="259" max="259" width="16.28515625" style="115" customWidth="1"/>
    <col min="260" max="260" width="17.140625" style="115" customWidth="1"/>
    <col min="261" max="261" width="14.85546875" style="115" customWidth="1"/>
    <col min="262" max="262" width="17" style="115" customWidth="1"/>
    <col min="263" max="263" width="15" style="115" customWidth="1"/>
    <col min="264" max="264" width="14.5703125" style="115" customWidth="1"/>
    <col min="265" max="265" width="13.85546875" style="115" customWidth="1"/>
    <col min="266" max="266" width="15.28515625" style="115" customWidth="1"/>
    <col min="267" max="267" width="14.85546875" style="115" customWidth="1"/>
    <col min="268" max="268" width="10" style="115" customWidth="1"/>
    <col min="269" max="269" width="11.85546875" style="115" customWidth="1"/>
    <col min="270" max="512" width="9.140625" style="115"/>
    <col min="513" max="513" width="6.5703125" style="115" customWidth="1"/>
    <col min="514" max="514" width="20.28515625" style="115" customWidth="1"/>
    <col min="515" max="515" width="16.28515625" style="115" customWidth="1"/>
    <col min="516" max="516" width="17.140625" style="115" customWidth="1"/>
    <col min="517" max="517" width="14.85546875" style="115" customWidth="1"/>
    <col min="518" max="518" width="17" style="115" customWidth="1"/>
    <col min="519" max="519" width="15" style="115" customWidth="1"/>
    <col min="520" max="520" width="14.5703125" style="115" customWidth="1"/>
    <col min="521" max="521" width="13.85546875" style="115" customWidth="1"/>
    <col min="522" max="522" width="15.28515625" style="115" customWidth="1"/>
    <col min="523" max="523" width="14.85546875" style="115" customWidth="1"/>
    <col min="524" max="524" width="10" style="115" customWidth="1"/>
    <col min="525" max="525" width="11.85546875" style="115" customWidth="1"/>
    <col min="526" max="768" width="9.140625" style="115"/>
    <col min="769" max="769" width="6.5703125" style="115" customWidth="1"/>
    <col min="770" max="770" width="20.28515625" style="115" customWidth="1"/>
    <col min="771" max="771" width="16.28515625" style="115" customWidth="1"/>
    <col min="772" max="772" width="17.140625" style="115" customWidth="1"/>
    <col min="773" max="773" width="14.85546875" style="115" customWidth="1"/>
    <col min="774" max="774" width="17" style="115" customWidth="1"/>
    <col min="775" max="775" width="15" style="115" customWidth="1"/>
    <col min="776" max="776" width="14.5703125" style="115" customWidth="1"/>
    <col min="777" max="777" width="13.85546875" style="115" customWidth="1"/>
    <col min="778" max="778" width="15.28515625" style="115" customWidth="1"/>
    <col min="779" max="779" width="14.85546875" style="115" customWidth="1"/>
    <col min="780" max="780" width="10" style="115" customWidth="1"/>
    <col min="781" max="781" width="11.85546875" style="115" customWidth="1"/>
    <col min="782" max="1024" width="9.140625" style="115"/>
    <col min="1025" max="1025" width="6.5703125" style="115" customWidth="1"/>
    <col min="1026" max="1026" width="20.28515625" style="115" customWidth="1"/>
    <col min="1027" max="1027" width="16.28515625" style="115" customWidth="1"/>
    <col min="1028" max="1028" width="17.140625" style="115" customWidth="1"/>
    <col min="1029" max="1029" width="14.85546875" style="115" customWidth="1"/>
    <col min="1030" max="1030" width="17" style="115" customWidth="1"/>
    <col min="1031" max="1031" width="15" style="115" customWidth="1"/>
    <col min="1032" max="1032" width="14.5703125" style="115" customWidth="1"/>
    <col min="1033" max="1033" width="13.85546875" style="115" customWidth="1"/>
    <col min="1034" max="1034" width="15.28515625" style="115" customWidth="1"/>
    <col min="1035" max="1035" width="14.85546875" style="115" customWidth="1"/>
    <col min="1036" max="1036" width="10" style="115" customWidth="1"/>
    <col min="1037" max="1037" width="11.85546875" style="115" customWidth="1"/>
    <col min="1038" max="1280" width="9.140625" style="115"/>
    <col min="1281" max="1281" width="6.5703125" style="115" customWidth="1"/>
    <col min="1282" max="1282" width="20.28515625" style="115" customWidth="1"/>
    <col min="1283" max="1283" width="16.28515625" style="115" customWidth="1"/>
    <col min="1284" max="1284" width="17.140625" style="115" customWidth="1"/>
    <col min="1285" max="1285" width="14.85546875" style="115" customWidth="1"/>
    <col min="1286" max="1286" width="17" style="115" customWidth="1"/>
    <col min="1287" max="1287" width="15" style="115" customWidth="1"/>
    <col min="1288" max="1288" width="14.5703125" style="115" customWidth="1"/>
    <col min="1289" max="1289" width="13.85546875" style="115" customWidth="1"/>
    <col min="1290" max="1290" width="15.28515625" style="115" customWidth="1"/>
    <col min="1291" max="1291" width="14.85546875" style="115" customWidth="1"/>
    <col min="1292" max="1292" width="10" style="115" customWidth="1"/>
    <col min="1293" max="1293" width="11.85546875" style="115" customWidth="1"/>
    <col min="1294" max="1536" width="9.140625" style="115"/>
    <col min="1537" max="1537" width="6.5703125" style="115" customWidth="1"/>
    <col min="1538" max="1538" width="20.28515625" style="115" customWidth="1"/>
    <col min="1539" max="1539" width="16.28515625" style="115" customWidth="1"/>
    <col min="1540" max="1540" width="17.140625" style="115" customWidth="1"/>
    <col min="1541" max="1541" width="14.85546875" style="115" customWidth="1"/>
    <col min="1542" max="1542" width="17" style="115" customWidth="1"/>
    <col min="1543" max="1543" width="15" style="115" customWidth="1"/>
    <col min="1544" max="1544" width="14.5703125" style="115" customWidth="1"/>
    <col min="1545" max="1545" width="13.85546875" style="115" customWidth="1"/>
    <col min="1546" max="1546" width="15.28515625" style="115" customWidth="1"/>
    <col min="1547" max="1547" width="14.85546875" style="115" customWidth="1"/>
    <col min="1548" max="1548" width="10" style="115" customWidth="1"/>
    <col min="1549" max="1549" width="11.85546875" style="115" customWidth="1"/>
    <col min="1550" max="1792" width="9.140625" style="115"/>
    <col min="1793" max="1793" width="6.5703125" style="115" customWidth="1"/>
    <col min="1794" max="1794" width="20.28515625" style="115" customWidth="1"/>
    <col min="1795" max="1795" width="16.28515625" style="115" customWidth="1"/>
    <col min="1796" max="1796" width="17.140625" style="115" customWidth="1"/>
    <col min="1797" max="1797" width="14.85546875" style="115" customWidth="1"/>
    <col min="1798" max="1798" width="17" style="115" customWidth="1"/>
    <col min="1799" max="1799" width="15" style="115" customWidth="1"/>
    <col min="1800" max="1800" width="14.5703125" style="115" customWidth="1"/>
    <col min="1801" max="1801" width="13.85546875" style="115" customWidth="1"/>
    <col min="1802" max="1802" width="15.28515625" style="115" customWidth="1"/>
    <col min="1803" max="1803" width="14.85546875" style="115" customWidth="1"/>
    <col min="1804" max="1804" width="10" style="115" customWidth="1"/>
    <col min="1805" max="1805" width="11.85546875" style="115" customWidth="1"/>
    <col min="1806" max="2048" width="9.140625" style="115"/>
    <col min="2049" max="2049" width="6.5703125" style="115" customWidth="1"/>
    <col min="2050" max="2050" width="20.28515625" style="115" customWidth="1"/>
    <col min="2051" max="2051" width="16.28515625" style="115" customWidth="1"/>
    <col min="2052" max="2052" width="17.140625" style="115" customWidth="1"/>
    <col min="2053" max="2053" width="14.85546875" style="115" customWidth="1"/>
    <col min="2054" max="2054" width="17" style="115" customWidth="1"/>
    <col min="2055" max="2055" width="15" style="115" customWidth="1"/>
    <col min="2056" max="2056" width="14.5703125" style="115" customWidth="1"/>
    <col min="2057" max="2057" width="13.85546875" style="115" customWidth="1"/>
    <col min="2058" max="2058" width="15.28515625" style="115" customWidth="1"/>
    <col min="2059" max="2059" width="14.85546875" style="115" customWidth="1"/>
    <col min="2060" max="2060" width="10" style="115" customWidth="1"/>
    <col min="2061" max="2061" width="11.85546875" style="115" customWidth="1"/>
    <col min="2062" max="2304" width="9.140625" style="115"/>
    <col min="2305" max="2305" width="6.5703125" style="115" customWidth="1"/>
    <col min="2306" max="2306" width="20.28515625" style="115" customWidth="1"/>
    <col min="2307" max="2307" width="16.28515625" style="115" customWidth="1"/>
    <col min="2308" max="2308" width="17.140625" style="115" customWidth="1"/>
    <col min="2309" max="2309" width="14.85546875" style="115" customWidth="1"/>
    <col min="2310" max="2310" width="17" style="115" customWidth="1"/>
    <col min="2311" max="2311" width="15" style="115" customWidth="1"/>
    <col min="2312" max="2312" width="14.5703125" style="115" customWidth="1"/>
    <col min="2313" max="2313" width="13.85546875" style="115" customWidth="1"/>
    <col min="2314" max="2314" width="15.28515625" style="115" customWidth="1"/>
    <col min="2315" max="2315" width="14.85546875" style="115" customWidth="1"/>
    <col min="2316" max="2316" width="10" style="115" customWidth="1"/>
    <col min="2317" max="2317" width="11.85546875" style="115" customWidth="1"/>
    <col min="2318" max="2560" width="9.140625" style="115"/>
    <col min="2561" max="2561" width="6.5703125" style="115" customWidth="1"/>
    <col min="2562" max="2562" width="20.28515625" style="115" customWidth="1"/>
    <col min="2563" max="2563" width="16.28515625" style="115" customWidth="1"/>
    <col min="2564" max="2564" width="17.140625" style="115" customWidth="1"/>
    <col min="2565" max="2565" width="14.85546875" style="115" customWidth="1"/>
    <col min="2566" max="2566" width="17" style="115" customWidth="1"/>
    <col min="2567" max="2567" width="15" style="115" customWidth="1"/>
    <col min="2568" max="2568" width="14.5703125" style="115" customWidth="1"/>
    <col min="2569" max="2569" width="13.85546875" style="115" customWidth="1"/>
    <col min="2570" max="2570" width="15.28515625" style="115" customWidth="1"/>
    <col min="2571" max="2571" width="14.85546875" style="115" customWidth="1"/>
    <col min="2572" max="2572" width="10" style="115" customWidth="1"/>
    <col min="2573" max="2573" width="11.85546875" style="115" customWidth="1"/>
    <col min="2574" max="2816" width="9.140625" style="115"/>
    <col min="2817" max="2817" width="6.5703125" style="115" customWidth="1"/>
    <col min="2818" max="2818" width="20.28515625" style="115" customWidth="1"/>
    <col min="2819" max="2819" width="16.28515625" style="115" customWidth="1"/>
    <col min="2820" max="2820" width="17.140625" style="115" customWidth="1"/>
    <col min="2821" max="2821" width="14.85546875" style="115" customWidth="1"/>
    <col min="2822" max="2822" width="17" style="115" customWidth="1"/>
    <col min="2823" max="2823" width="15" style="115" customWidth="1"/>
    <col min="2824" max="2824" width="14.5703125" style="115" customWidth="1"/>
    <col min="2825" max="2825" width="13.85546875" style="115" customWidth="1"/>
    <col min="2826" max="2826" width="15.28515625" style="115" customWidth="1"/>
    <col min="2827" max="2827" width="14.85546875" style="115" customWidth="1"/>
    <col min="2828" max="2828" width="10" style="115" customWidth="1"/>
    <col min="2829" max="2829" width="11.85546875" style="115" customWidth="1"/>
    <col min="2830" max="3072" width="9.140625" style="115"/>
    <col min="3073" max="3073" width="6.5703125" style="115" customWidth="1"/>
    <col min="3074" max="3074" width="20.28515625" style="115" customWidth="1"/>
    <col min="3075" max="3075" width="16.28515625" style="115" customWidth="1"/>
    <col min="3076" max="3076" width="17.140625" style="115" customWidth="1"/>
    <col min="3077" max="3077" width="14.85546875" style="115" customWidth="1"/>
    <col min="3078" max="3078" width="17" style="115" customWidth="1"/>
    <col min="3079" max="3079" width="15" style="115" customWidth="1"/>
    <col min="3080" max="3080" width="14.5703125" style="115" customWidth="1"/>
    <col min="3081" max="3081" width="13.85546875" style="115" customWidth="1"/>
    <col min="3082" max="3082" width="15.28515625" style="115" customWidth="1"/>
    <col min="3083" max="3083" width="14.85546875" style="115" customWidth="1"/>
    <col min="3084" max="3084" width="10" style="115" customWidth="1"/>
    <col min="3085" max="3085" width="11.85546875" style="115" customWidth="1"/>
    <col min="3086" max="3328" width="9.140625" style="115"/>
    <col min="3329" max="3329" width="6.5703125" style="115" customWidth="1"/>
    <col min="3330" max="3330" width="20.28515625" style="115" customWidth="1"/>
    <col min="3331" max="3331" width="16.28515625" style="115" customWidth="1"/>
    <col min="3332" max="3332" width="17.140625" style="115" customWidth="1"/>
    <col min="3333" max="3333" width="14.85546875" style="115" customWidth="1"/>
    <col min="3334" max="3334" width="17" style="115" customWidth="1"/>
    <col min="3335" max="3335" width="15" style="115" customWidth="1"/>
    <col min="3336" max="3336" width="14.5703125" style="115" customWidth="1"/>
    <col min="3337" max="3337" width="13.85546875" style="115" customWidth="1"/>
    <col min="3338" max="3338" width="15.28515625" style="115" customWidth="1"/>
    <col min="3339" max="3339" width="14.85546875" style="115" customWidth="1"/>
    <col min="3340" max="3340" width="10" style="115" customWidth="1"/>
    <col min="3341" max="3341" width="11.85546875" style="115" customWidth="1"/>
    <col min="3342" max="3584" width="9.140625" style="115"/>
    <col min="3585" max="3585" width="6.5703125" style="115" customWidth="1"/>
    <col min="3586" max="3586" width="20.28515625" style="115" customWidth="1"/>
    <col min="3587" max="3587" width="16.28515625" style="115" customWidth="1"/>
    <col min="3588" max="3588" width="17.140625" style="115" customWidth="1"/>
    <col min="3589" max="3589" width="14.85546875" style="115" customWidth="1"/>
    <col min="3590" max="3590" width="17" style="115" customWidth="1"/>
    <col min="3591" max="3591" width="15" style="115" customWidth="1"/>
    <col min="3592" max="3592" width="14.5703125" style="115" customWidth="1"/>
    <col min="3593" max="3593" width="13.85546875" style="115" customWidth="1"/>
    <col min="3594" max="3594" width="15.28515625" style="115" customWidth="1"/>
    <col min="3595" max="3595" width="14.85546875" style="115" customWidth="1"/>
    <col min="3596" max="3596" width="10" style="115" customWidth="1"/>
    <col min="3597" max="3597" width="11.85546875" style="115" customWidth="1"/>
    <col min="3598" max="3840" width="9.140625" style="115"/>
    <col min="3841" max="3841" width="6.5703125" style="115" customWidth="1"/>
    <col min="3842" max="3842" width="20.28515625" style="115" customWidth="1"/>
    <col min="3843" max="3843" width="16.28515625" style="115" customWidth="1"/>
    <col min="3844" max="3844" width="17.140625" style="115" customWidth="1"/>
    <col min="3845" max="3845" width="14.85546875" style="115" customWidth="1"/>
    <col min="3846" max="3846" width="17" style="115" customWidth="1"/>
    <col min="3847" max="3847" width="15" style="115" customWidth="1"/>
    <col min="3848" max="3848" width="14.5703125" style="115" customWidth="1"/>
    <col min="3849" max="3849" width="13.85546875" style="115" customWidth="1"/>
    <col min="3850" max="3850" width="15.28515625" style="115" customWidth="1"/>
    <col min="3851" max="3851" width="14.85546875" style="115" customWidth="1"/>
    <col min="3852" max="3852" width="10" style="115" customWidth="1"/>
    <col min="3853" max="3853" width="11.85546875" style="115" customWidth="1"/>
    <col min="3854" max="4096" width="9.140625" style="115"/>
    <col min="4097" max="4097" width="6.5703125" style="115" customWidth="1"/>
    <col min="4098" max="4098" width="20.28515625" style="115" customWidth="1"/>
    <col min="4099" max="4099" width="16.28515625" style="115" customWidth="1"/>
    <col min="4100" max="4100" width="17.140625" style="115" customWidth="1"/>
    <col min="4101" max="4101" width="14.85546875" style="115" customWidth="1"/>
    <col min="4102" max="4102" width="17" style="115" customWidth="1"/>
    <col min="4103" max="4103" width="15" style="115" customWidth="1"/>
    <col min="4104" max="4104" width="14.5703125" style="115" customWidth="1"/>
    <col min="4105" max="4105" width="13.85546875" style="115" customWidth="1"/>
    <col min="4106" max="4106" width="15.28515625" style="115" customWidth="1"/>
    <col min="4107" max="4107" width="14.85546875" style="115" customWidth="1"/>
    <col min="4108" max="4108" width="10" style="115" customWidth="1"/>
    <col min="4109" max="4109" width="11.85546875" style="115" customWidth="1"/>
    <col min="4110" max="4352" width="9.140625" style="115"/>
    <col min="4353" max="4353" width="6.5703125" style="115" customWidth="1"/>
    <col min="4354" max="4354" width="20.28515625" style="115" customWidth="1"/>
    <col min="4355" max="4355" width="16.28515625" style="115" customWidth="1"/>
    <col min="4356" max="4356" width="17.140625" style="115" customWidth="1"/>
    <col min="4357" max="4357" width="14.85546875" style="115" customWidth="1"/>
    <col min="4358" max="4358" width="17" style="115" customWidth="1"/>
    <col min="4359" max="4359" width="15" style="115" customWidth="1"/>
    <col min="4360" max="4360" width="14.5703125" style="115" customWidth="1"/>
    <col min="4361" max="4361" width="13.85546875" style="115" customWidth="1"/>
    <col min="4362" max="4362" width="15.28515625" style="115" customWidth="1"/>
    <col min="4363" max="4363" width="14.85546875" style="115" customWidth="1"/>
    <col min="4364" max="4364" width="10" style="115" customWidth="1"/>
    <col min="4365" max="4365" width="11.85546875" style="115" customWidth="1"/>
    <col min="4366" max="4608" width="9.140625" style="115"/>
    <col min="4609" max="4609" width="6.5703125" style="115" customWidth="1"/>
    <col min="4610" max="4610" width="20.28515625" style="115" customWidth="1"/>
    <col min="4611" max="4611" width="16.28515625" style="115" customWidth="1"/>
    <col min="4612" max="4612" width="17.140625" style="115" customWidth="1"/>
    <col min="4613" max="4613" width="14.85546875" style="115" customWidth="1"/>
    <col min="4614" max="4614" width="17" style="115" customWidth="1"/>
    <col min="4615" max="4615" width="15" style="115" customWidth="1"/>
    <col min="4616" max="4616" width="14.5703125" style="115" customWidth="1"/>
    <col min="4617" max="4617" width="13.85546875" style="115" customWidth="1"/>
    <col min="4618" max="4618" width="15.28515625" style="115" customWidth="1"/>
    <col min="4619" max="4619" width="14.85546875" style="115" customWidth="1"/>
    <col min="4620" max="4620" width="10" style="115" customWidth="1"/>
    <col min="4621" max="4621" width="11.85546875" style="115" customWidth="1"/>
    <col min="4622" max="4864" width="9.140625" style="115"/>
    <col min="4865" max="4865" width="6.5703125" style="115" customWidth="1"/>
    <col min="4866" max="4866" width="20.28515625" style="115" customWidth="1"/>
    <col min="4867" max="4867" width="16.28515625" style="115" customWidth="1"/>
    <col min="4868" max="4868" width="17.140625" style="115" customWidth="1"/>
    <col min="4869" max="4869" width="14.85546875" style="115" customWidth="1"/>
    <col min="4870" max="4870" width="17" style="115" customWidth="1"/>
    <col min="4871" max="4871" width="15" style="115" customWidth="1"/>
    <col min="4872" max="4872" width="14.5703125" style="115" customWidth="1"/>
    <col min="4873" max="4873" width="13.85546875" style="115" customWidth="1"/>
    <col min="4874" max="4874" width="15.28515625" style="115" customWidth="1"/>
    <col min="4875" max="4875" width="14.85546875" style="115" customWidth="1"/>
    <col min="4876" max="4876" width="10" style="115" customWidth="1"/>
    <col min="4877" max="4877" width="11.85546875" style="115" customWidth="1"/>
    <col min="4878" max="5120" width="9.140625" style="115"/>
    <col min="5121" max="5121" width="6.5703125" style="115" customWidth="1"/>
    <col min="5122" max="5122" width="20.28515625" style="115" customWidth="1"/>
    <col min="5123" max="5123" width="16.28515625" style="115" customWidth="1"/>
    <col min="5124" max="5124" width="17.140625" style="115" customWidth="1"/>
    <col min="5125" max="5125" width="14.85546875" style="115" customWidth="1"/>
    <col min="5126" max="5126" width="17" style="115" customWidth="1"/>
    <col min="5127" max="5127" width="15" style="115" customWidth="1"/>
    <col min="5128" max="5128" width="14.5703125" style="115" customWidth="1"/>
    <col min="5129" max="5129" width="13.85546875" style="115" customWidth="1"/>
    <col min="5130" max="5130" width="15.28515625" style="115" customWidth="1"/>
    <col min="5131" max="5131" width="14.85546875" style="115" customWidth="1"/>
    <col min="5132" max="5132" width="10" style="115" customWidth="1"/>
    <col min="5133" max="5133" width="11.85546875" style="115" customWidth="1"/>
    <col min="5134" max="5376" width="9.140625" style="115"/>
    <col min="5377" max="5377" width="6.5703125" style="115" customWidth="1"/>
    <col min="5378" max="5378" width="20.28515625" style="115" customWidth="1"/>
    <col min="5379" max="5379" width="16.28515625" style="115" customWidth="1"/>
    <col min="5380" max="5380" width="17.140625" style="115" customWidth="1"/>
    <col min="5381" max="5381" width="14.85546875" style="115" customWidth="1"/>
    <col min="5382" max="5382" width="17" style="115" customWidth="1"/>
    <col min="5383" max="5383" width="15" style="115" customWidth="1"/>
    <col min="5384" max="5384" width="14.5703125" style="115" customWidth="1"/>
    <col min="5385" max="5385" width="13.85546875" style="115" customWidth="1"/>
    <col min="5386" max="5386" width="15.28515625" style="115" customWidth="1"/>
    <col min="5387" max="5387" width="14.85546875" style="115" customWidth="1"/>
    <col min="5388" max="5388" width="10" style="115" customWidth="1"/>
    <col min="5389" max="5389" width="11.85546875" style="115" customWidth="1"/>
    <col min="5390" max="5632" width="9.140625" style="115"/>
    <col min="5633" max="5633" width="6.5703125" style="115" customWidth="1"/>
    <col min="5634" max="5634" width="20.28515625" style="115" customWidth="1"/>
    <col min="5635" max="5635" width="16.28515625" style="115" customWidth="1"/>
    <col min="5636" max="5636" width="17.140625" style="115" customWidth="1"/>
    <col min="5637" max="5637" width="14.85546875" style="115" customWidth="1"/>
    <col min="5638" max="5638" width="17" style="115" customWidth="1"/>
    <col min="5639" max="5639" width="15" style="115" customWidth="1"/>
    <col min="5640" max="5640" width="14.5703125" style="115" customWidth="1"/>
    <col min="5641" max="5641" width="13.85546875" style="115" customWidth="1"/>
    <col min="5642" max="5642" width="15.28515625" style="115" customWidth="1"/>
    <col min="5643" max="5643" width="14.85546875" style="115" customWidth="1"/>
    <col min="5644" max="5644" width="10" style="115" customWidth="1"/>
    <col min="5645" max="5645" width="11.85546875" style="115" customWidth="1"/>
    <col min="5646" max="5888" width="9.140625" style="115"/>
    <col min="5889" max="5889" width="6.5703125" style="115" customWidth="1"/>
    <col min="5890" max="5890" width="20.28515625" style="115" customWidth="1"/>
    <col min="5891" max="5891" width="16.28515625" style="115" customWidth="1"/>
    <col min="5892" max="5892" width="17.140625" style="115" customWidth="1"/>
    <col min="5893" max="5893" width="14.85546875" style="115" customWidth="1"/>
    <col min="5894" max="5894" width="17" style="115" customWidth="1"/>
    <col min="5895" max="5895" width="15" style="115" customWidth="1"/>
    <col min="5896" max="5896" width="14.5703125" style="115" customWidth="1"/>
    <col min="5897" max="5897" width="13.85546875" style="115" customWidth="1"/>
    <col min="5898" max="5898" width="15.28515625" style="115" customWidth="1"/>
    <col min="5899" max="5899" width="14.85546875" style="115" customWidth="1"/>
    <col min="5900" max="5900" width="10" style="115" customWidth="1"/>
    <col min="5901" max="5901" width="11.85546875" style="115" customWidth="1"/>
    <col min="5902" max="6144" width="9.140625" style="115"/>
    <col min="6145" max="6145" width="6.5703125" style="115" customWidth="1"/>
    <col min="6146" max="6146" width="20.28515625" style="115" customWidth="1"/>
    <col min="6147" max="6147" width="16.28515625" style="115" customWidth="1"/>
    <col min="6148" max="6148" width="17.140625" style="115" customWidth="1"/>
    <col min="6149" max="6149" width="14.85546875" style="115" customWidth="1"/>
    <col min="6150" max="6150" width="17" style="115" customWidth="1"/>
    <col min="6151" max="6151" width="15" style="115" customWidth="1"/>
    <col min="6152" max="6152" width="14.5703125" style="115" customWidth="1"/>
    <col min="6153" max="6153" width="13.85546875" style="115" customWidth="1"/>
    <col min="6154" max="6154" width="15.28515625" style="115" customWidth="1"/>
    <col min="6155" max="6155" width="14.85546875" style="115" customWidth="1"/>
    <col min="6156" max="6156" width="10" style="115" customWidth="1"/>
    <col min="6157" max="6157" width="11.85546875" style="115" customWidth="1"/>
    <col min="6158" max="6400" width="9.140625" style="115"/>
    <col min="6401" max="6401" width="6.5703125" style="115" customWidth="1"/>
    <col min="6402" max="6402" width="20.28515625" style="115" customWidth="1"/>
    <col min="6403" max="6403" width="16.28515625" style="115" customWidth="1"/>
    <col min="6404" max="6404" width="17.140625" style="115" customWidth="1"/>
    <col min="6405" max="6405" width="14.85546875" style="115" customWidth="1"/>
    <col min="6406" max="6406" width="17" style="115" customWidth="1"/>
    <col min="6407" max="6407" width="15" style="115" customWidth="1"/>
    <col min="6408" max="6408" width="14.5703125" style="115" customWidth="1"/>
    <col min="6409" max="6409" width="13.85546875" style="115" customWidth="1"/>
    <col min="6410" max="6410" width="15.28515625" style="115" customWidth="1"/>
    <col min="6411" max="6411" width="14.85546875" style="115" customWidth="1"/>
    <col min="6412" max="6412" width="10" style="115" customWidth="1"/>
    <col min="6413" max="6413" width="11.85546875" style="115" customWidth="1"/>
    <col min="6414" max="6656" width="9.140625" style="115"/>
    <col min="6657" max="6657" width="6.5703125" style="115" customWidth="1"/>
    <col min="6658" max="6658" width="20.28515625" style="115" customWidth="1"/>
    <col min="6659" max="6659" width="16.28515625" style="115" customWidth="1"/>
    <col min="6660" max="6660" width="17.140625" style="115" customWidth="1"/>
    <col min="6661" max="6661" width="14.85546875" style="115" customWidth="1"/>
    <col min="6662" max="6662" width="17" style="115" customWidth="1"/>
    <col min="6663" max="6663" width="15" style="115" customWidth="1"/>
    <col min="6664" max="6664" width="14.5703125" style="115" customWidth="1"/>
    <col min="6665" max="6665" width="13.85546875" style="115" customWidth="1"/>
    <col min="6666" max="6666" width="15.28515625" style="115" customWidth="1"/>
    <col min="6667" max="6667" width="14.85546875" style="115" customWidth="1"/>
    <col min="6668" max="6668" width="10" style="115" customWidth="1"/>
    <col min="6669" max="6669" width="11.85546875" style="115" customWidth="1"/>
    <col min="6670" max="6912" width="9.140625" style="115"/>
    <col min="6913" max="6913" width="6.5703125" style="115" customWidth="1"/>
    <col min="6914" max="6914" width="20.28515625" style="115" customWidth="1"/>
    <col min="6915" max="6915" width="16.28515625" style="115" customWidth="1"/>
    <col min="6916" max="6916" width="17.140625" style="115" customWidth="1"/>
    <col min="6917" max="6917" width="14.85546875" style="115" customWidth="1"/>
    <col min="6918" max="6918" width="17" style="115" customWidth="1"/>
    <col min="6919" max="6919" width="15" style="115" customWidth="1"/>
    <col min="6920" max="6920" width="14.5703125" style="115" customWidth="1"/>
    <col min="6921" max="6921" width="13.85546875" style="115" customWidth="1"/>
    <col min="6922" max="6922" width="15.28515625" style="115" customWidth="1"/>
    <col min="6923" max="6923" width="14.85546875" style="115" customWidth="1"/>
    <col min="6924" max="6924" width="10" style="115" customWidth="1"/>
    <col min="6925" max="6925" width="11.85546875" style="115" customWidth="1"/>
    <col min="6926" max="7168" width="9.140625" style="115"/>
    <col min="7169" max="7169" width="6.5703125" style="115" customWidth="1"/>
    <col min="7170" max="7170" width="20.28515625" style="115" customWidth="1"/>
    <col min="7171" max="7171" width="16.28515625" style="115" customWidth="1"/>
    <col min="7172" max="7172" width="17.140625" style="115" customWidth="1"/>
    <col min="7173" max="7173" width="14.85546875" style="115" customWidth="1"/>
    <col min="7174" max="7174" width="17" style="115" customWidth="1"/>
    <col min="7175" max="7175" width="15" style="115" customWidth="1"/>
    <col min="7176" max="7176" width="14.5703125" style="115" customWidth="1"/>
    <col min="7177" max="7177" width="13.85546875" style="115" customWidth="1"/>
    <col min="7178" max="7178" width="15.28515625" style="115" customWidth="1"/>
    <col min="7179" max="7179" width="14.85546875" style="115" customWidth="1"/>
    <col min="7180" max="7180" width="10" style="115" customWidth="1"/>
    <col min="7181" max="7181" width="11.85546875" style="115" customWidth="1"/>
    <col min="7182" max="7424" width="9.140625" style="115"/>
    <col min="7425" max="7425" width="6.5703125" style="115" customWidth="1"/>
    <col min="7426" max="7426" width="20.28515625" style="115" customWidth="1"/>
    <col min="7427" max="7427" width="16.28515625" style="115" customWidth="1"/>
    <col min="7428" max="7428" width="17.140625" style="115" customWidth="1"/>
    <col min="7429" max="7429" width="14.85546875" style="115" customWidth="1"/>
    <col min="7430" max="7430" width="17" style="115" customWidth="1"/>
    <col min="7431" max="7431" width="15" style="115" customWidth="1"/>
    <col min="7432" max="7432" width="14.5703125" style="115" customWidth="1"/>
    <col min="7433" max="7433" width="13.85546875" style="115" customWidth="1"/>
    <col min="7434" max="7434" width="15.28515625" style="115" customWidth="1"/>
    <col min="7435" max="7435" width="14.85546875" style="115" customWidth="1"/>
    <col min="7436" max="7436" width="10" style="115" customWidth="1"/>
    <col min="7437" max="7437" width="11.85546875" style="115" customWidth="1"/>
    <col min="7438" max="7680" width="9.140625" style="115"/>
    <col min="7681" max="7681" width="6.5703125" style="115" customWidth="1"/>
    <col min="7682" max="7682" width="20.28515625" style="115" customWidth="1"/>
    <col min="7683" max="7683" width="16.28515625" style="115" customWidth="1"/>
    <col min="7684" max="7684" width="17.140625" style="115" customWidth="1"/>
    <col min="7685" max="7685" width="14.85546875" style="115" customWidth="1"/>
    <col min="7686" max="7686" width="17" style="115" customWidth="1"/>
    <col min="7687" max="7687" width="15" style="115" customWidth="1"/>
    <col min="7688" max="7688" width="14.5703125" style="115" customWidth="1"/>
    <col min="7689" max="7689" width="13.85546875" style="115" customWidth="1"/>
    <col min="7690" max="7690" width="15.28515625" style="115" customWidth="1"/>
    <col min="7691" max="7691" width="14.85546875" style="115" customWidth="1"/>
    <col min="7692" max="7692" width="10" style="115" customWidth="1"/>
    <col min="7693" max="7693" width="11.85546875" style="115" customWidth="1"/>
    <col min="7694" max="7936" width="9.140625" style="115"/>
    <col min="7937" max="7937" width="6.5703125" style="115" customWidth="1"/>
    <col min="7938" max="7938" width="20.28515625" style="115" customWidth="1"/>
    <col min="7939" max="7939" width="16.28515625" style="115" customWidth="1"/>
    <col min="7940" max="7940" width="17.140625" style="115" customWidth="1"/>
    <col min="7941" max="7941" width="14.85546875" style="115" customWidth="1"/>
    <col min="7942" max="7942" width="17" style="115" customWidth="1"/>
    <col min="7943" max="7943" width="15" style="115" customWidth="1"/>
    <col min="7944" max="7944" width="14.5703125" style="115" customWidth="1"/>
    <col min="7945" max="7945" width="13.85546875" style="115" customWidth="1"/>
    <col min="7946" max="7946" width="15.28515625" style="115" customWidth="1"/>
    <col min="7947" max="7947" width="14.85546875" style="115" customWidth="1"/>
    <col min="7948" max="7948" width="10" style="115" customWidth="1"/>
    <col min="7949" max="7949" width="11.85546875" style="115" customWidth="1"/>
    <col min="7950" max="8192" width="9.140625" style="115"/>
    <col min="8193" max="8193" width="6.5703125" style="115" customWidth="1"/>
    <col min="8194" max="8194" width="20.28515625" style="115" customWidth="1"/>
    <col min="8195" max="8195" width="16.28515625" style="115" customWidth="1"/>
    <col min="8196" max="8196" width="17.140625" style="115" customWidth="1"/>
    <col min="8197" max="8197" width="14.85546875" style="115" customWidth="1"/>
    <col min="8198" max="8198" width="17" style="115" customWidth="1"/>
    <col min="8199" max="8199" width="15" style="115" customWidth="1"/>
    <col min="8200" max="8200" width="14.5703125" style="115" customWidth="1"/>
    <col min="8201" max="8201" width="13.85546875" style="115" customWidth="1"/>
    <col min="8202" max="8202" width="15.28515625" style="115" customWidth="1"/>
    <col min="8203" max="8203" width="14.85546875" style="115" customWidth="1"/>
    <col min="8204" max="8204" width="10" style="115" customWidth="1"/>
    <col min="8205" max="8205" width="11.85546875" style="115" customWidth="1"/>
    <col min="8206" max="8448" width="9.140625" style="115"/>
    <col min="8449" max="8449" width="6.5703125" style="115" customWidth="1"/>
    <col min="8450" max="8450" width="20.28515625" style="115" customWidth="1"/>
    <col min="8451" max="8451" width="16.28515625" style="115" customWidth="1"/>
    <col min="8452" max="8452" width="17.140625" style="115" customWidth="1"/>
    <col min="8453" max="8453" width="14.85546875" style="115" customWidth="1"/>
    <col min="8454" max="8454" width="17" style="115" customWidth="1"/>
    <col min="8455" max="8455" width="15" style="115" customWidth="1"/>
    <col min="8456" max="8456" width="14.5703125" style="115" customWidth="1"/>
    <col min="8457" max="8457" width="13.85546875" style="115" customWidth="1"/>
    <col min="8458" max="8458" width="15.28515625" style="115" customWidth="1"/>
    <col min="8459" max="8459" width="14.85546875" style="115" customWidth="1"/>
    <col min="8460" max="8460" width="10" style="115" customWidth="1"/>
    <col min="8461" max="8461" width="11.85546875" style="115" customWidth="1"/>
    <col min="8462" max="8704" width="9.140625" style="115"/>
    <col min="8705" max="8705" width="6.5703125" style="115" customWidth="1"/>
    <col min="8706" max="8706" width="20.28515625" style="115" customWidth="1"/>
    <col min="8707" max="8707" width="16.28515625" style="115" customWidth="1"/>
    <col min="8708" max="8708" width="17.140625" style="115" customWidth="1"/>
    <col min="8709" max="8709" width="14.85546875" style="115" customWidth="1"/>
    <col min="8710" max="8710" width="17" style="115" customWidth="1"/>
    <col min="8711" max="8711" width="15" style="115" customWidth="1"/>
    <col min="8712" max="8712" width="14.5703125" style="115" customWidth="1"/>
    <col min="8713" max="8713" width="13.85546875" style="115" customWidth="1"/>
    <col min="8714" max="8714" width="15.28515625" style="115" customWidth="1"/>
    <col min="8715" max="8715" width="14.85546875" style="115" customWidth="1"/>
    <col min="8716" max="8716" width="10" style="115" customWidth="1"/>
    <col min="8717" max="8717" width="11.85546875" style="115" customWidth="1"/>
    <col min="8718" max="8960" width="9.140625" style="115"/>
    <col min="8961" max="8961" width="6.5703125" style="115" customWidth="1"/>
    <col min="8962" max="8962" width="20.28515625" style="115" customWidth="1"/>
    <col min="8963" max="8963" width="16.28515625" style="115" customWidth="1"/>
    <col min="8964" max="8964" width="17.140625" style="115" customWidth="1"/>
    <col min="8965" max="8965" width="14.85546875" style="115" customWidth="1"/>
    <col min="8966" max="8966" width="17" style="115" customWidth="1"/>
    <col min="8967" max="8967" width="15" style="115" customWidth="1"/>
    <col min="8968" max="8968" width="14.5703125" style="115" customWidth="1"/>
    <col min="8969" max="8969" width="13.85546875" style="115" customWidth="1"/>
    <col min="8970" max="8970" width="15.28515625" style="115" customWidth="1"/>
    <col min="8971" max="8971" width="14.85546875" style="115" customWidth="1"/>
    <col min="8972" max="8972" width="10" style="115" customWidth="1"/>
    <col min="8973" max="8973" width="11.85546875" style="115" customWidth="1"/>
    <col min="8974" max="9216" width="9.140625" style="115"/>
    <col min="9217" max="9217" width="6.5703125" style="115" customWidth="1"/>
    <col min="9218" max="9218" width="20.28515625" style="115" customWidth="1"/>
    <col min="9219" max="9219" width="16.28515625" style="115" customWidth="1"/>
    <col min="9220" max="9220" width="17.140625" style="115" customWidth="1"/>
    <col min="9221" max="9221" width="14.85546875" style="115" customWidth="1"/>
    <col min="9222" max="9222" width="17" style="115" customWidth="1"/>
    <col min="9223" max="9223" width="15" style="115" customWidth="1"/>
    <col min="9224" max="9224" width="14.5703125" style="115" customWidth="1"/>
    <col min="9225" max="9225" width="13.85546875" style="115" customWidth="1"/>
    <col min="9226" max="9226" width="15.28515625" style="115" customWidth="1"/>
    <col min="9227" max="9227" width="14.85546875" style="115" customWidth="1"/>
    <col min="9228" max="9228" width="10" style="115" customWidth="1"/>
    <col min="9229" max="9229" width="11.85546875" style="115" customWidth="1"/>
    <col min="9230" max="9472" width="9.140625" style="115"/>
    <col min="9473" max="9473" width="6.5703125" style="115" customWidth="1"/>
    <col min="9474" max="9474" width="20.28515625" style="115" customWidth="1"/>
    <col min="9475" max="9475" width="16.28515625" style="115" customWidth="1"/>
    <col min="9476" max="9476" width="17.140625" style="115" customWidth="1"/>
    <col min="9477" max="9477" width="14.85546875" style="115" customWidth="1"/>
    <col min="9478" max="9478" width="17" style="115" customWidth="1"/>
    <col min="9479" max="9479" width="15" style="115" customWidth="1"/>
    <col min="9480" max="9480" width="14.5703125" style="115" customWidth="1"/>
    <col min="9481" max="9481" width="13.85546875" style="115" customWidth="1"/>
    <col min="9482" max="9482" width="15.28515625" style="115" customWidth="1"/>
    <col min="9483" max="9483" width="14.85546875" style="115" customWidth="1"/>
    <col min="9484" max="9484" width="10" style="115" customWidth="1"/>
    <col min="9485" max="9485" width="11.85546875" style="115" customWidth="1"/>
    <col min="9486" max="9728" width="9.140625" style="115"/>
    <col min="9729" max="9729" width="6.5703125" style="115" customWidth="1"/>
    <col min="9730" max="9730" width="20.28515625" style="115" customWidth="1"/>
    <col min="9731" max="9731" width="16.28515625" style="115" customWidth="1"/>
    <col min="9732" max="9732" width="17.140625" style="115" customWidth="1"/>
    <col min="9733" max="9733" width="14.85546875" style="115" customWidth="1"/>
    <col min="9734" max="9734" width="17" style="115" customWidth="1"/>
    <col min="9735" max="9735" width="15" style="115" customWidth="1"/>
    <col min="9736" max="9736" width="14.5703125" style="115" customWidth="1"/>
    <col min="9737" max="9737" width="13.85546875" style="115" customWidth="1"/>
    <col min="9738" max="9738" width="15.28515625" style="115" customWidth="1"/>
    <col min="9739" max="9739" width="14.85546875" style="115" customWidth="1"/>
    <col min="9740" max="9740" width="10" style="115" customWidth="1"/>
    <col min="9741" max="9741" width="11.85546875" style="115" customWidth="1"/>
    <col min="9742" max="9984" width="9.140625" style="115"/>
    <col min="9985" max="9985" width="6.5703125" style="115" customWidth="1"/>
    <col min="9986" max="9986" width="20.28515625" style="115" customWidth="1"/>
    <col min="9987" max="9987" width="16.28515625" style="115" customWidth="1"/>
    <col min="9988" max="9988" width="17.140625" style="115" customWidth="1"/>
    <col min="9989" max="9989" width="14.85546875" style="115" customWidth="1"/>
    <col min="9990" max="9990" width="17" style="115" customWidth="1"/>
    <col min="9991" max="9991" width="15" style="115" customWidth="1"/>
    <col min="9992" max="9992" width="14.5703125" style="115" customWidth="1"/>
    <col min="9993" max="9993" width="13.85546875" style="115" customWidth="1"/>
    <col min="9994" max="9994" width="15.28515625" style="115" customWidth="1"/>
    <col min="9995" max="9995" width="14.85546875" style="115" customWidth="1"/>
    <col min="9996" max="9996" width="10" style="115" customWidth="1"/>
    <col min="9997" max="9997" width="11.85546875" style="115" customWidth="1"/>
    <col min="9998" max="10240" width="9.140625" style="115"/>
    <col min="10241" max="10241" width="6.5703125" style="115" customWidth="1"/>
    <col min="10242" max="10242" width="20.28515625" style="115" customWidth="1"/>
    <col min="10243" max="10243" width="16.28515625" style="115" customWidth="1"/>
    <col min="10244" max="10244" width="17.140625" style="115" customWidth="1"/>
    <col min="10245" max="10245" width="14.85546875" style="115" customWidth="1"/>
    <col min="10246" max="10246" width="17" style="115" customWidth="1"/>
    <col min="10247" max="10247" width="15" style="115" customWidth="1"/>
    <col min="10248" max="10248" width="14.5703125" style="115" customWidth="1"/>
    <col min="10249" max="10249" width="13.85546875" style="115" customWidth="1"/>
    <col min="10250" max="10250" width="15.28515625" style="115" customWidth="1"/>
    <col min="10251" max="10251" width="14.85546875" style="115" customWidth="1"/>
    <col min="10252" max="10252" width="10" style="115" customWidth="1"/>
    <col min="10253" max="10253" width="11.85546875" style="115" customWidth="1"/>
    <col min="10254" max="10496" width="9.140625" style="115"/>
    <col min="10497" max="10497" width="6.5703125" style="115" customWidth="1"/>
    <col min="10498" max="10498" width="20.28515625" style="115" customWidth="1"/>
    <col min="10499" max="10499" width="16.28515625" style="115" customWidth="1"/>
    <col min="10500" max="10500" width="17.140625" style="115" customWidth="1"/>
    <col min="10501" max="10501" width="14.85546875" style="115" customWidth="1"/>
    <col min="10502" max="10502" width="17" style="115" customWidth="1"/>
    <col min="10503" max="10503" width="15" style="115" customWidth="1"/>
    <col min="10504" max="10504" width="14.5703125" style="115" customWidth="1"/>
    <col min="10505" max="10505" width="13.85546875" style="115" customWidth="1"/>
    <col min="10506" max="10506" width="15.28515625" style="115" customWidth="1"/>
    <col min="10507" max="10507" width="14.85546875" style="115" customWidth="1"/>
    <col min="10508" max="10508" width="10" style="115" customWidth="1"/>
    <col min="10509" max="10509" width="11.85546875" style="115" customWidth="1"/>
    <col min="10510" max="10752" width="9.140625" style="115"/>
    <col min="10753" max="10753" width="6.5703125" style="115" customWidth="1"/>
    <col min="10754" max="10754" width="20.28515625" style="115" customWidth="1"/>
    <col min="10755" max="10755" width="16.28515625" style="115" customWidth="1"/>
    <col min="10756" max="10756" width="17.140625" style="115" customWidth="1"/>
    <col min="10757" max="10757" width="14.85546875" style="115" customWidth="1"/>
    <col min="10758" max="10758" width="17" style="115" customWidth="1"/>
    <col min="10759" max="10759" width="15" style="115" customWidth="1"/>
    <col min="10760" max="10760" width="14.5703125" style="115" customWidth="1"/>
    <col min="10761" max="10761" width="13.85546875" style="115" customWidth="1"/>
    <col min="10762" max="10762" width="15.28515625" style="115" customWidth="1"/>
    <col min="10763" max="10763" width="14.85546875" style="115" customWidth="1"/>
    <col min="10764" max="10764" width="10" style="115" customWidth="1"/>
    <col min="10765" max="10765" width="11.85546875" style="115" customWidth="1"/>
    <col min="10766" max="11008" width="9.140625" style="115"/>
    <col min="11009" max="11009" width="6.5703125" style="115" customWidth="1"/>
    <col min="11010" max="11010" width="20.28515625" style="115" customWidth="1"/>
    <col min="11011" max="11011" width="16.28515625" style="115" customWidth="1"/>
    <col min="11012" max="11012" width="17.140625" style="115" customWidth="1"/>
    <col min="11013" max="11013" width="14.85546875" style="115" customWidth="1"/>
    <col min="11014" max="11014" width="17" style="115" customWidth="1"/>
    <col min="11015" max="11015" width="15" style="115" customWidth="1"/>
    <col min="11016" max="11016" width="14.5703125" style="115" customWidth="1"/>
    <col min="11017" max="11017" width="13.85546875" style="115" customWidth="1"/>
    <col min="11018" max="11018" width="15.28515625" style="115" customWidth="1"/>
    <col min="11019" max="11019" width="14.85546875" style="115" customWidth="1"/>
    <col min="11020" max="11020" width="10" style="115" customWidth="1"/>
    <col min="11021" max="11021" width="11.85546875" style="115" customWidth="1"/>
    <col min="11022" max="11264" width="9.140625" style="115"/>
    <col min="11265" max="11265" width="6.5703125" style="115" customWidth="1"/>
    <col min="11266" max="11266" width="20.28515625" style="115" customWidth="1"/>
    <col min="11267" max="11267" width="16.28515625" style="115" customWidth="1"/>
    <col min="11268" max="11268" width="17.140625" style="115" customWidth="1"/>
    <col min="11269" max="11269" width="14.85546875" style="115" customWidth="1"/>
    <col min="11270" max="11270" width="17" style="115" customWidth="1"/>
    <col min="11271" max="11271" width="15" style="115" customWidth="1"/>
    <col min="11272" max="11272" width="14.5703125" style="115" customWidth="1"/>
    <col min="11273" max="11273" width="13.85546875" style="115" customWidth="1"/>
    <col min="11274" max="11274" width="15.28515625" style="115" customWidth="1"/>
    <col min="11275" max="11275" width="14.85546875" style="115" customWidth="1"/>
    <col min="11276" max="11276" width="10" style="115" customWidth="1"/>
    <col min="11277" max="11277" width="11.85546875" style="115" customWidth="1"/>
    <col min="11278" max="11520" width="9.140625" style="115"/>
    <col min="11521" max="11521" width="6.5703125" style="115" customWidth="1"/>
    <col min="11522" max="11522" width="20.28515625" style="115" customWidth="1"/>
    <col min="11523" max="11523" width="16.28515625" style="115" customWidth="1"/>
    <col min="11524" max="11524" width="17.140625" style="115" customWidth="1"/>
    <col min="11525" max="11525" width="14.85546875" style="115" customWidth="1"/>
    <col min="11526" max="11526" width="17" style="115" customWidth="1"/>
    <col min="11527" max="11527" width="15" style="115" customWidth="1"/>
    <col min="11528" max="11528" width="14.5703125" style="115" customWidth="1"/>
    <col min="11529" max="11529" width="13.85546875" style="115" customWidth="1"/>
    <col min="11530" max="11530" width="15.28515625" style="115" customWidth="1"/>
    <col min="11531" max="11531" width="14.85546875" style="115" customWidth="1"/>
    <col min="11532" max="11532" width="10" style="115" customWidth="1"/>
    <col min="11533" max="11533" width="11.85546875" style="115" customWidth="1"/>
    <col min="11534" max="11776" width="9.140625" style="115"/>
    <col min="11777" max="11777" width="6.5703125" style="115" customWidth="1"/>
    <col min="11778" max="11778" width="20.28515625" style="115" customWidth="1"/>
    <col min="11779" max="11779" width="16.28515625" style="115" customWidth="1"/>
    <col min="11780" max="11780" width="17.140625" style="115" customWidth="1"/>
    <col min="11781" max="11781" width="14.85546875" style="115" customWidth="1"/>
    <col min="11782" max="11782" width="17" style="115" customWidth="1"/>
    <col min="11783" max="11783" width="15" style="115" customWidth="1"/>
    <col min="11784" max="11784" width="14.5703125" style="115" customWidth="1"/>
    <col min="11785" max="11785" width="13.85546875" style="115" customWidth="1"/>
    <col min="11786" max="11786" width="15.28515625" style="115" customWidth="1"/>
    <col min="11787" max="11787" width="14.85546875" style="115" customWidth="1"/>
    <col min="11788" max="11788" width="10" style="115" customWidth="1"/>
    <col min="11789" max="11789" width="11.85546875" style="115" customWidth="1"/>
    <col min="11790" max="12032" width="9.140625" style="115"/>
    <col min="12033" max="12033" width="6.5703125" style="115" customWidth="1"/>
    <col min="12034" max="12034" width="20.28515625" style="115" customWidth="1"/>
    <col min="12035" max="12035" width="16.28515625" style="115" customWidth="1"/>
    <col min="12036" max="12036" width="17.140625" style="115" customWidth="1"/>
    <col min="12037" max="12037" width="14.85546875" style="115" customWidth="1"/>
    <col min="12038" max="12038" width="17" style="115" customWidth="1"/>
    <col min="12039" max="12039" width="15" style="115" customWidth="1"/>
    <col min="12040" max="12040" width="14.5703125" style="115" customWidth="1"/>
    <col min="12041" max="12041" width="13.85546875" style="115" customWidth="1"/>
    <col min="12042" max="12042" width="15.28515625" style="115" customWidth="1"/>
    <col min="12043" max="12043" width="14.85546875" style="115" customWidth="1"/>
    <col min="12044" max="12044" width="10" style="115" customWidth="1"/>
    <col min="12045" max="12045" width="11.85546875" style="115" customWidth="1"/>
    <col min="12046" max="12288" width="9.140625" style="115"/>
    <col min="12289" max="12289" width="6.5703125" style="115" customWidth="1"/>
    <col min="12290" max="12290" width="20.28515625" style="115" customWidth="1"/>
    <col min="12291" max="12291" width="16.28515625" style="115" customWidth="1"/>
    <col min="12292" max="12292" width="17.140625" style="115" customWidth="1"/>
    <col min="12293" max="12293" width="14.85546875" style="115" customWidth="1"/>
    <col min="12294" max="12294" width="17" style="115" customWidth="1"/>
    <col min="12295" max="12295" width="15" style="115" customWidth="1"/>
    <col min="12296" max="12296" width="14.5703125" style="115" customWidth="1"/>
    <col min="12297" max="12297" width="13.85546875" style="115" customWidth="1"/>
    <col min="12298" max="12298" width="15.28515625" style="115" customWidth="1"/>
    <col min="12299" max="12299" width="14.85546875" style="115" customWidth="1"/>
    <col min="12300" max="12300" width="10" style="115" customWidth="1"/>
    <col min="12301" max="12301" width="11.85546875" style="115" customWidth="1"/>
    <col min="12302" max="12544" width="9.140625" style="115"/>
    <col min="12545" max="12545" width="6.5703125" style="115" customWidth="1"/>
    <col min="12546" max="12546" width="20.28515625" style="115" customWidth="1"/>
    <col min="12547" max="12547" width="16.28515625" style="115" customWidth="1"/>
    <col min="12548" max="12548" width="17.140625" style="115" customWidth="1"/>
    <col min="12549" max="12549" width="14.85546875" style="115" customWidth="1"/>
    <col min="12550" max="12550" width="17" style="115" customWidth="1"/>
    <col min="12551" max="12551" width="15" style="115" customWidth="1"/>
    <col min="12552" max="12552" width="14.5703125" style="115" customWidth="1"/>
    <col min="12553" max="12553" width="13.85546875" style="115" customWidth="1"/>
    <col min="12554" max="12554" width="15.28515625" style="115" customWidth="1"/>
    <col min="12555" max="12555" width="14.85546875" style="115" customWidth="1"/>
    <col min="12556" max="12556" width="10" style="115" customWidth="1"/>
    <col min="12557" max="12557" width="11.85546875" style="115" customWidth="1"/>
    <col min="12558" max="12800" width="9.140625" style="115"/>
    <col min="12801" max="12801" width="6.5703125" style="115" customWidth="1"/>
    <col min="12802" max="12802" width="20.28515625" style="115" customWidth="1"/>
    <col min="12803" max="12803" width="16.28515625" style="115" customWidth="1"/>
    <col min="12804" max="12804" width="17.140625" style="115" customWidth="1"/>
    <col min="12805" max="12805" width="14.85546875" style="115" customWidth="1"/>
    <col min="12806" max="12806" width="17" style="115" customWidth="1"/>
    <col min="12807" max="12807" width="15" style="115" customWidth="1"/>
    <col min="12808" max="12808" width="14.5703125" style="115" customWidth="1"/>
    <col min="12809" max="12809" width="13.85546875" style="115" customWidth="1"/>
    <col min="12810" max="12810" width="15.28515625" style="115" customWidth="1"/>
    <col min="12811" max="12811" width="14.85546875" style="115" customWidth="1"/>
    <col min="12812" max="12812" width="10" style="115" customWidth="1"/>
    <col min="12813" max="12813" width="11.85546875" style="115" customWidth="1"/>
    <col min="12814" max="13056" width="9.140625" style="115"/>
    <col min="13057" max="13057" width="6.5703125" style="115" customWidth="1"/>
    <col min="13058" max="13058" width="20.28515625" style="115" customWidth="1"/>
    <col min="13059" max="13059" width="16.28515625" style="115" customWidth="1"/>
    <col min="13060" max="13060" width="17.140625" style="115" customWidth="1"/>
    <col min="13061" max="13061" width="14.85546875" style="115" customWidth="1"/>
    <col min="13062" max="13062" width="17" style="115" customWidth="1"/>
    <col min="13063" max="13063" width="15" style="115" customWidth="1"/>
    <col min="13064" max="13064" width="14.5703125" style="115" customWidth="1"/>
    <col min="13065" max="13065" width="13.85546875" style="115" customWidth="1"/>
    <col min="13066" max="13066" width="15.28515625" style="115" customWidth="1"/>
    <col min="13067" max="13067" width="14.85546875" style="115" customWidth="1"/>
    <col min="13068" max="13068" width="10" style="115" customWidth="1"/>
    <col min="13069" max="13069" width="11.85546875" style="115" customWidth="1"/>
    <col min="13070" max="13312" width="9.140625" style="115"/>
    <col min="13313" max="13313" width="6.5703125" style="115" customWidth="1"/>
    <col min="13314" max="13314" width="20.28515625" style="115" customWidth="1"/>
    <col min="13315" max="13315" width="16.28515625" style="115" customWidth="1"/>
    <col min="13316" max="13316" width="17.140625" style="115" customWidth="1"/>
    <col min="13317" max="13317" width="14.85546875" style="115" customWidth="1"/>
    <col min="13318" max="13318" width="17" style="115" customWidth="1"/>
    <col min="13319" max="13319" width="15" style="115" customWidth="1"/>
    <col min="13320" max="13320" width="14.5703125" style="115" customWidth="1"/>
    <col min="13321" max="13321" width="13.85546875" style="115" customWidth="1"/>
    <col min="13322" max="13322" width="15.28515625" style="115" customWidth="1"/>
    <col min="13323" max="13323" width="14.85546875" style="115" customWidth="1"/>
    <col min="13324" max="13324" width="10" style="115" customWidth="1"/>
    <col min="13325" max="13325" width="11.85546875" style="115" customWidth="1"/>
    <col min="13326" max="13568" width="9.140625" style="115"/>
    <col min="13569" max="13569" width="6.5703125" style="115" customWidth="1"/>
    <col min="13570" max="13570" width="20.28515625" style="115" customWidth="1"/>
    <col min="13571" max="13571" width="16.28515625" style="115" customWidth="1"/>
    <col min="13572" max="13572" width="17.140625" style="115" customWidth="1"/>
    <col min="13573" max="13573" width="14.85546875" style="115" customWidth="1"/>
    <col min="13574" max="13574" width="17" style="115" customWidth="1"/>
    <col min="13575" max="13575" width="15" style="115" customWidth="1"/>
    <col min="13576" max="13576" width="14.5703125" style="115" customWidth="1"/>
    <col min="13577" max="13577" width="13.85546875" style="115" customWidth="1"/>
    <col min="13578" max="13578" width="15.28515625" style="115" customWidth="1"/>
    <col min="13579" max="13579" width="14.85546875" style="115" customWidth="1"/>
    <col min="13580" max="13580" width="10" style="115" customWidth="1"/>
    <col min="13581" max="13581" width="11.85546875" style="115" customWidth="1"/>
    <col min="13582" max="13824" width="9.140625" style="115"/>
    <col min="13825" max="13825" width="6.5703125" style="115" customWidth="1"/>
    <col min="13826" max="13826" width="20.28515625" style="115" customWidth="1"/>
    <col min="13827" max="13827" width="16.28515625" style="115" customWidth="1"/>
    <col min="13828" max="13828" width="17.140625" style="115" customWidth="1"/>
    <col min="13829" max="13829" width="14.85546875" style="115" customWidth="1"/>
    <col min="13830" max="13830" width="17" style="115" customWidth="1"/>
    <col min="13831" max="13831" width="15" style="115" customWidth="1"/>
    <col min="13832" max="13832" width="14.5703125" style="115" customWidth="1"/>
    <col min="13833" max="13833" width="13.85546875" style="115" customWidth="1"/>
    <col min="13834" max="13834" width="15.28515625" style="115" customWidth="1"/>
    <col min="13835" max="13835" width="14.85546875" style="115" customWidth="1"/>
    <col min="13836" max="13836" width="10" style="115" customWidth="1"/>
    <col min="13837" max="13837" width="11.85546875" style="115" customWidth="1"/>
    <col min="13838" max="14080" width="9.140625" style="115"/>
    <col min="14081" max="14081" width="6.5703125" style="115" customWidth="1"/>
    <col min="14082" max="14082" width="20.28515625" style="115" customWidth="1"/>
    <col min="14083" max="14083" width="16.28515625" style="115" customWidth="1"/>
    <col min="14084" max="14084" width="17.140625" style="115" customWidth="1"/>
    <col min="14085" max="14085" width="14.85546875" style="115" customWidth="1"/>
    <col min="14086" max="14086" width="17" style="115" customWidth="1"/>
    <col min="14087" max="14087" width="15" style="115" customWidth="1"/>
    <col min="14088" max="14088" width="14.5703125" style="115" customWidth="1"/>
    <col min="14089" max="14089" width="13.85546875" style="115" customWidth="1"/>
    <col min="14090" max="14090" width="15.28515625" style="115" customWidth="1"/>
    <col min="14091" max="14091" width="14.85546875" style="115" customWidth="1"/>
    <col min="14092" max="14092" width="10" style="115" customWidth="1"/>
    <col min="14093" max="14093" width="11.85546875" style="115" customWidth="1"/>
    <col min="14094" max="14336" width="9.140625" style="115"/>
    <col min="14337" max="14337" width="6.5703125" style="115" customWidth="1"/>
    <col min="14338" max="14338" width="20.28515625" style="115" customWidth="1"/>
    <col min="14339" max="14339" width="16.28515625" style="115" customWidth="1"/>
    <col min="14340" max="14340" width="17.140625" style="115" customWidth="1"/>
    <col min="14341" max="14341" width="14.85546875" style="115" customWidth="1"/>
    <col min="14342" max="14342" width="17" style="115" customWidth="1"/>
    <col min="14343" max="14343" width="15" style="115" customWidth="1"/>
    <col min="14344" max="14344" width="14.5703125" style="115" customWidth="1"/>
    <col min="14345" max="14345" width="13.85546875" style="115" customWidth="1"/>
    <col min="14346" max="14346" width="15.28515625" style="115" customWidth="1"/>
    <col min="14347" max="14347" width="14.85546875" style="115" customWidth="1"/>
    <col min="14348" max="14348" width="10" style="115" customWidth="1"/>
    <col min="14349" max="14349" width="11.85546875" style="115" customWidth="1"/>
    <col min="14350" max="14592" width="9.140625" style="115"/>
    <col min="14593" max="14593" width="6.5703125" style="115" customWidth="1"/>
    <col min="14594" max="14594" width="20.28515625" style="115" customWidth="1"/>
    <col min="14595" max="14595" width="16.28515625" style="115" customWidth="1"/>
    <col min="14596" max="14596" width="17.140625" style="115" customWidth="1"/>
    <col min="14597" max="14597" width="14.85546875" style="115" customWidth="1"/>
    <col min="14598" max="14598" width="17" style="115" customWidth="1"/>
    <col min="14599" max="14599" width="15" style="115" customWidth="1"/>
    <col min="14600" max="14600" width="14.5703125" style="115" customWidth="1"/>
    <col min="14601" max="14601" width="13.85546875" style="115" customWidth="1"/>
    <col min="14602" max="14602" width="15.28515625" style="115" customWidth="1"/>
    <col min="14603" max="14603" width="14.85546875" style="115" customWidth="1"/>
    <col min="14604" max="14604" width="10" style="115" customWidth="1"/>
    <col min="14605" max="14605" width="11.85546875" style="115" customWidth="1"/>
    <col min="14606" max="14848" width="9.140625" style="115"/>
    <col min="14849" max="14849" width="6.5703125" style="115" customWidth="1"/>
    <col min="14850" max="14850" width="20.28515625" style="115" customWidth="1"/>
    <col min="14851" max="14851" width="16.28515625" style="115" customWidth="1"/>
    <col min="14852" max="14852" width="17.140625" style="115" customWidth="1"/>
    <col min="14853" max="14853" width="14.85546875" style="115" customWidth="1"/>
    <col min="14854" max="14854" width="17" style="115" customWidth="1"/>
    <col min="14855" max="14855" width="15" style="115" customWidth="1"/>
    <col min="14856" max="14856" width="14.5703125" style="115" customWidth="1"/>
    <col min="14857" max="14857" width="13.85546875" style="115" customWidth="1"/>
    <col min="14858" max="14858" width="15.28515625" style="115" customWidth="1"/>
    <col min="14859" max="14859" width="14.85546875" style="115" customWidth="1"/>
    <col min="14860" max="14860" width="10" style="115" customWidth="1"/>
    <col min="14861" max="14861" width="11.85546875" style="115" customWidth="1"/>
    <col min="14862" max="15104" width="9.140625" style="115"/>
    <col min="15105" max="15105" width="6.5703125" style="115" customWidth="1"/>
    <col min="15106" max="15106" width="20.28515625" style="115" customWidth="1"/>
    <col min="15107" max="15107" width="16.28515625" style="115" customWidth="1"/>
    <col min="15108" max="15108" width="17.140625" style="115" customWidth="1"/>
    <col min="15109" max="15109" width="14.85546875" style="115" customWidth="1"/>
    <col min="15110" max="15110" width="17" style="115" customWidth="1"/>
    <col min="15111" max="15111" width="15" style="115" customWidth="1"/>
    <col min="15112" max="15112" width="14.5703125" style="115" customWidth="1"/>
    <col min="15113" max="15113" width="13.85546875" style="115" customWidth="1"/>
    <col min="15114" max="15114" width="15.28515625" style="115" customWidth="1"/>
    <col min="15115" max="15115" width="14.85546875" style="115" customWidth="1"/>
    <col min="15116" max="15116" width="10" style="115" customWidth="1"/>
    <col min="15117" max="15117" width="11.85546875" style="115" customWidth="1"/>
    <col min="15118" max="15360" width="9.140625" style="115"/>
    <col min="15361" max="15361" width="6.5703125" style="115" customWidth="1"/>
    <col min="15362" max="15362" width="20.28515625" style="115" customWidth="1"/>
    <col min="15363" max="15363" width="16.28515625" style="115" customWidth="1"/>
    <col min="15364" max="15364" width="17.140625" style="115" customWidth="1"/>
    <col min="15365" max="15365" width="14.85546875" style="115" customWidth="1"/>
    <col min="15366" max="15366" width="17" style="115" customWidth="1"/>
    <col min="15367" max="15367" width="15" style="115" customWidth="1"/>
    <col min="15368" max="15368" width="14.5703125" style="115" customWidth="1"/>
    <col min="15369" max="15369" width="13.85546875" style="115" customWidth="1"/>
    <col min="15370" max="15370" width="15.28515625" style="115" customWidth="1"/>
    <col min="15371" max="15371" width="14.85546875" style="115" customWidth="1"/>
    <col min="15372" max="15372" width="10" style="115" customWidth="1"/>
    <col min="15373" max="15373" width="11.85546875" style="115" customWidth="1"/>
    <col min="15374" max="15616" width="9.140625" style="115"/>
    <col min="15617" max="15617" width="6.5703125" style="115" customWidth="1"/>
    <col min="15618" max="15618" width="20.28515625" style="115" customWidth="1"/>
    <col min="15619" max="15619" width="16.28515625" style="115" customWidth="1"/>
    <col min="15620" max="15620" width="17.140625" style="115" customWidth="1"/>
    <col min="15621" max="15621" width="14.85546875" style="115" customWidth="1"/>
    <col min="15622" max="15622" width="17" style="115" customWidth="1"/>
    <col min="15623" max="15623" width="15" style="115" customWidth="1"/>
    <col min="15624" max="15624" width="14.5703125" style="115" customWidth="1"/>
    <col min="15625" max="15625" width="13.85546875" style="115" customWidth="1"/>
    <col min="15626" max="15626" width="15.28515625" style="115" customWidth="1"/>
    <col min="15627" max="15627" width="14.85546875" style="115" customWidth="1"/>
    <col min="15628" max="15628" width="10" style="115" customWidth="1"/>
    <col min="15629" max="15629" width="11.85546875" style="115" customWidth="1"/>
    <col min="15630" max="15872" width="9.140625" style="115"/>
    <col min="15873" max="15873" width="6.5703125" style="115" customWidth="1"/>
    <col min="15874" max="15874" width="20.28515625" style="115" customWidth="1"/>
    <col min="15875" max="15875" width="16.28515625" style="115" customWidth="1"/>
    <col min="15876" max="15876" width="17.140625" style="115" customWidth="1"/>
    <col min="15877" max="15877" width="14.85546875" style="115" customWidth="1"/>
    <col min="15878" max="15878" width="17" style="115" customWidth="1"/>
    <col min="15879" max="15879" width="15" style="115" customWidth="1"/>
    <col min="15880" max="15880" width="14.5703125" style="115" customWidth="1"/>
    <col min="15881" max="15881" width="13.85546875" style="115" customWidth="1"/>
    <col min="15882" max="15882" width="15.28515625" style="115" customWidth="1"/>
    <col min="15883" max="15883" width="14.85546875" style="115" customWidth="1"/>
    <col min="15884" max="15884" width="10" style="115" customWidth="1"/>
    <col min="15885" max="15885" width="11.85546875" style="115" customWidth="1"/>
    <col min="15886" max="16128" width="9.140625" style="115"/>
    <col min="16129" max="16129" width="6.5703125" style="115" customWidth="1"/>
    <col min="16130" max="16130" width="20.28515625" style="115" customWidth="1"/>
    <col min="16131" max="16131" width="16.28515625" style="115" customWidth="1"/>
    <col min="16132" max="16132" width="17.140625" style="115" customWidth="1"/>
    <col min="16133" max="16133" width="14.85546875" style="115" customWidth="1"/>
    <col min="16134" max="16134" width="17" style="115" customWidth="1"/>
    <col min="16135" max="16135" width="15" style="115" customWidth="1"/>
    <col min="16136" max="16136" width="14.5703125" style="115" customWidth="1"/>
    <col min="16137" max="16137" width="13.85546875" style="115" customWidth="1"/>
    <col min="16138" max="16138" width="15.28515625" style="115" customWidth="1"/>
    <col min="16139" max="16139" width="14.85546875" style="115" customWidth="1"/>
    <col min="16140" max="16140" width="10" style="115" customWidth="1"/>
    <col min="16141" max="16141" width="11.85546875" style="115" customWidth="1"/>
    <col min="16142" max="16384" width="9.140625" style="115"/>
  </cols>
  <sheetData>
    <row r="1" spans="1:12" ht="15">
      <c r="A1" s="635" t="s">
        <v>117</v>
      </c>
      <c r="B1" s="635"/>
      <c r="C1" s="635"/>
      <c r="D1" s="635"/>
      <c r="E1" s="635"/>
      <c r="F1" s="635"/>
      <c r="G1" s="635"/>
      <c r="H1" s="635"/>
      <c r="I1" s="635"/>
      <c r="J1" s="635"/>
    </row>
    <row r="2" spans="1:12" ht="30.75" customHeight="1">
      <c r="A2" s="111"/>
      <c r="B2" s="636" t="str">
        <f>план!C13</f>
        <v xml:space="preserve">Муниципальное бюджетное общеобразовательное учреждение "Средняя общеобразовательная школа №9" города Чебоксары Чувашской Республики    
</v>
      </c>
      <c r="C2" s="636"/>
      <c r="D2" s="636"/>
      <c r="E2" s="636"/>
      <c r="F2" s="636"/>
      <c r="G2" s="636"/>
      <c r="H2" s="636"/>
      <c r="I2" s="636"/>
      <c r="J2" s="111"/>
    </row>
    <row r="3" spans="1:12" ht="15">
      <c r="A3" s="635" t="s">
        <v>489</v>
      </c>
      <c r="B3" s="635"/>
      <c r="C3" s="635"/>
      <c r="D3" s="635"/>
      <c r="E3" s="635"/>
      <c r="F3" s="635"/>
      <c r="G3" s="635"/>
      <c r="H3" s="635"/>
      <c r="I3" s="635"/>
      <c r="J3" s="635"/>
    </row>
    <row r="4" spans="1:12" ht="4.5" customHeight="1">
      <c r="A4" s="112"/>
      <c r="B4" s="112"/>
      <c r="C4" s="112"/>
      <c r="D4" s="112"/>
      <c r="E4" s="112"/>
      <c r="F4" s="112"/>
      <c r="G4" s="112"/>
      <c r="H4" s="112"/>
      <c r="I4" s="112"/>
      <c r="J4" s="112"/>
    </row>
    <row r="5" spans="1:12">
      <c r="A5" s="596" t="s">
        <v>118</v>
      </c>
      <c r="B5" s="596"/>
      <c r="C5" s="596"/>
      <c r="D5" s="113" t="s">
        <v>119</v>
      </c>
      <c r="E5" s="113"/>
      <c r="F5" s="113"/>
      <c r="G5" s="113"/>
      <c r="H5" s="114"/>
      <c r="I5" s="114"/>
    </row>
    <row r="6" spans="1:12" ht="6.75" customHeight="1">
      <c r="A6" s="362"/>
      <c r="B6" s="362"/>
      <c r="C6" s="362"/>
      <c r="D6" s="113"/>
      <c r="E6" s="113"/>
      <c r="F6" s="113"/>
      <c r="G6" s="113"/>
      <c r="H6" s="114"/>
      <c r="I6" s="114"/>
    </row>
    <row r="7" spans="1:12" ht="15.75" customHeight="1">
      <c r="A7" s="594" t="s">
        <v>120</v>
      </c>
      <c r="B7" s="594"/>
      <c r="C7" s="594"/>
      <c r="D7" s="594"/>
      <c r="E7" s="594"/>
      <c r="F7" s="594"/>
      <c r="G7" s="594"/>
      <c r="H7" s="594"/>
      <c r="I7" s="594"/>
      <c r="J7" s="594"/>
    </row>
    <row r="8" spans="1:12" ht="6.75" customHeight="1">
      <c r="A8" s="112"/>
      <c r="B8" s="112"/>
      <c r="C8" s="112"/>
      <c r="D8" s="112"/>
      <c r="E8" s="112"/>
      <c r="F8" s="112"/>
      <c r="G8" s="112"/>
      <c r="H8" s="112"/>
      <c r="I8" s="112"/>
      <c r="J8" s="112"/>
    </row>
    <row r="9" spans="1:12">
      <c r="A9" s="595" t="s">
        <v>121</v>
      </c>
      <c r="B9" s="595"/>
      <c r="C9" s="116" t="s">
        <v>410</v>
      </c>
      <c r="D9" s="116"/>
      <c r="E9" s="113"/>
      <c r="F9" s="113"/>
      <c r="G9" s="113"/>
      <c r="H9" s="113"/>
      <c r="I9" s="112"/>
      <c r="J9" s="112"/>
    </row>
    <row r="10" spans="1:12" ht="4.5" customHeight="1">
      <c r="A10" s="117"/>
      <c r="B10" s="117"/>
      <c r="C10" s="117"/>
      <c r="D10" s="117"/>
      <c r="E10" s="117"/>
      <c r="F10" s="117"/>
      <c r="G10" s="117"/>
      <c r="H10" s="117"/>
      <c r="I10" s="112"/>
      <c r="J10" s="112"/>
    </row>
    <row r="11" spans="1:12">
      <c r="A11" s="112" t="s">
        <v>122</v>
      </c>
      <c r="B11" s="117"/>
      <c r="C11" s="117"/>
      <c r="D11" s="117"/>
      <c r="E11" s="117"/>
      <c r="F11" s="117"/>
      <c r="G11" s="117"/>
      <c r="H11" s="117"/>
      <c r="I11" s="112"/>
      <c r="J11" s="112"/>
    </row>
    <row r="12" spans="1:12" ht="5.25" customHeight="1">
      <c r="A12" s="112"/>
      <c r="B12" s="112"/>
      <c r="C12" s="112"/>
      <c r="D12" s="112"/>
      <c r="E12" s="112"/>
      <c r="F12" s="112"/>
      <c r="G12" s="112"/>
      <c r="H12" s="112"/>
      <c r="I12" s="112"/>
      <c r="J12" s="112"/>
    </row>
    <row r="13" spans="1:12" ht="18.75" customHeight="1">
      <c r="A13" s="632" t="s">
        <v>123</v>
      </c>
      <c r="B13" s="632" t="s">
        <v>124</v>
      </c>
      <c r="C13" s="632" t="s">
        <v>125</v>
      </c>
      <c r="D13" s="602" t="s">
        <v>126</v>
      </c>
      <c r="E13" s="602"/>
      <c r="F13" s="602"/>
      <c r="G13" s="602"/>
      <c r="H13" s="632" t="s">
        <v>127</v>
      </c>
      <c r="I13" s="632" t="s">
        <v>128</v>
      </c>
      <c r="J13" s="632" t="s">
        <v>129</v>
      </c>
      <c r="L13" s="237"/>
    </row>
    <row r="14" spans="1:12" ht="15" customHeight="1">
      <c r="A14" s="633"/>
      <c r="B14" s="633"/>
      <c r="C14" s="633"/>
      <c r="D14" s="602" t="s">
        <v>130</v>
      </c>
      <c r="E14" s="602" t="s">
        <v>7</v>
      </c>
      <c r="F14" s="602"/>
      <c r="G14" s="602"/>
      <c r="H14" s="633"/>
      <c r="I14" s="633"/>
      <c r="J14" s="633"/>
    </row>
    <row r="15" spans="1:12" ht="38.25" customHeight="1">
      <c r="A15" s="634"/>
      <c r="B15" s="634"/>
      <c r="C15" s="634"/>
      <c r="D15" s="602"/>
      <c r="E15" s="365" t="s">
        <v>131</v>
      </c>
      <c r="F15" s="365" t="s">
        <v>132</v>
      </c>
      <c r="G15" s="365" t="s">
        <v>133</v>
      </c>
      <c r="H15" s="634"/>
      <c r="I15" s="634"/>
      <c r="J15" s="634"/>
    </row>
    <row r="16" spans="1:12" ht="23.25" customHeight="1">
      <c r="A16" s="118" t="s">
        <v>134</v>
      </c>
      <c r="B16" s="119" t="s">
        <v>135</v>
      </c>
      <c r="C16" s="120">
        <f>C255</f>
        <v>7</v>
      </c>
      <c r="D16" s="121">
        <f>E16+F16+G16</f>
        <v>41434.018571428569</v>
      </c>
      <c r="E16" s="121">
        <f>E255</f>
        <v>41434.018571428569</v>
      </c>
      <c r="F16" s="121"/>
      <c r="G16" s="121"/>
      <c r="H16" s="121"/>
      <c r="I16" s="121"/>
      <c r="J16" s="122">
        <f>D16*12*C16</f>
        <v>3480457.5599999996</v>
      </c>
    </row>
    <row r="17" spans="1:13" ht="29.25" customHeight="1">
      <c r="A17" s="118" t="s">
        <v>136</v>
      </c>
      <c r="B17" s="119" t="s">
        <v>137</v>
      </c>
      <c r="C17" s="120">
        <f>C256</f>
        <v>109.61</v>
      </c>
      <c r="D17" s="121">
        <f>E17+F17+G17</f>
        <v>16932.107921509596</v>
      </c>
      <c r="E17" s="121">
        <f>E256</f>
        <v>13911.674117325063</v>
      </c>
      <c r="F17" s="121"/>
      <c r="G17" s="121">
        <f>G256+G267</f>
        <v>3020.4338041845331</v>
      </c>
      <c r="H17" s="121"/>
      <c r="I17" s="121"/>
      <c r="J17" s="122">
        <f>D17*12*C17</f>
        <v>22271140.191320002</v>
      </c>
    </row>
    <row r="18" spans="1:13" ht="36" customHeight="1">
      <c r="A18" s="118" t="s">
        <v>138</v>
      </c>
      <c r="B18" s="119" t="s">
        <v>139</v>
      </c>
      <c r="C18" s="120">
        <f>C257</f>
        <v>0</v>
      </c>
      <c r="D18" s="121">
        <f>E18+F18+G18</f>
        <v>0</v>
      </c>
      <c r="E18" s="121">
        <f>E257</f>
        <v>0</v>
      </c>
      <c r="F18" s="121"/>
      <c r="G18" s="121">
        <f>G257</f>
        <v>0</v>
      </c>
      <c r="H18" s="121"/>
      <c r="I18" s="121"/>
      <c r="J18" s="122">
        <f>D18*12*C18</f>
        <v>0</v>
      </c>
    </row>
    <row r="19" spans="1:13" ht="17.25" customHeight="1">
      <c r="A19" s="118" t="s">
        <v>138</v>
      </c>
      <c r="B19" s="119" t="s">
        <v>140</v>
      </c>
      <c r="C19" s="120">
        <f>C258</f>
        <v>46</v>
      </c>
      <c r="D19" s="121">
        <f>E19+F19+G19</f>
        <v>17597.341030217391</v>
      </c>
      <c r="E19" s="121">
        <f>E258</f>
        <v>13890</v>
      </c>
      <c r="F19" s="121"/>
      <c r="G19" s="121">
        <f>G258</f>
        <v>3707.3410302173916</v>
      </c>
      <c r="H19" s="121"/>
      <c r="I19" s="121"/>
      <c r="J19" s="122">
        <f>D19*12*C19</f>
        <v>9713732.2486800011</v>
      </c>
    </row>
    <row r="20" spans="1:13" s="112" customFormat="1">
      <c r="A20" s="123" t="s">
        <v>141</v>
      </c>
      <c r="B20" s="123"/>
      <c r="C20" s="124" t="s">
        <v>5</v>
      </c>
      <c r="D20" s="125">
        <f>SUM(D16:D19)</f>
        <v>75963.467523155559</v>
      </c>
      <c r="E20" s="126" t="s">
        <v>5</v>
      </c>
      <c r="F20" s="126" t="s">
        <v>5</v>
      </c>
      <c r="G20" s="126" t="s">
        <v>5</v>
      </c>
      <c r="H20" s="126" t="s">
        <v>5</v>
      </c>
      <c r="I20" s="126" t="s">
        <v>5</v>
      </c>
      <c r="J20" s="127">
        <f>SUM(J16:J19)</f>
        <v>35465330</v>
      </c>
      <c r="K20" s="128">
        <f>план!H369+план!H370+план!H405+план!H406+план!H411+план!H412+план!H439-J20</f>
        <v>0</v>
      </c>
    </row>
    <row r="21" spans="1:13" ht="4.5" customHeight="1"/>
    <row r="22" spans="1:13" ht="21.75" customHeight="1">
      <c r="A22" s="627" t="s">
        <v>142</v>
      </c>
      <c r="B22" s="627"/>
      <c r="C22" s="627"/>
      <c r="D22" s="627"/>
      <c r="E22" s="627"/>
      <c r="F22" s="627"/>
      <c r="G22" s="627"/>
      <c r="H22" s="627"/>
      <c r="I22" s="627"/>
      <c r="J22" s="627"/>
    </row>
    <row r="23" spans="1:13" ht="6" customHeight="1"/>
    <row r="24" spans="1:13">
      <c r="A24" s="364" t="s">
        <v>121</v>
      </c>
      <c r="B24" s="362"/>
      <c r="C24" s="116" t="s">
        <v>143</v>
      </c>
      <c r="D24" s="116"/>
      <c r="E24" s="113"/>
      <c r="F24" s="113"/>
      <c r="G24" s="117"/>
      <c r="H24" s="117"/>
    </row>
    <row r="25" spans="1:13">
      <c r="A25" s="595" t="s">
        <v>144</v>
      </c>
      <c r="B25" s="596"/>
      <c r="C25" s="596"/>
      <c r="D25" s="596"/>
      <c r="E25" s="596"/>
      <c r="F25" s="596"/>
      <c r="G25" s="596"/>
      <c r="H25" s="596"/>
    </row>
    <row r="26" spans="1:13" ht="3" customHeight="1"/>
    <row r="27" spans="1:13" ht="57.75" customHeight="1">
      <c r="A27" s="366" t="s">
        <v>123</v>
      </c>
      <c r="B27" s="587" t="s">
        <v>145</v>
      </c>
      <c r="C27" s="588"/>
      <c r="D27" s="588"/>
      <c r="E27" s="589"/>
      <c r="F27" s="366" t="s">
        <v>146</v>
      </c>
      <c r="G27" s="366" t="s">
        <v>147</v>
      </c>
      <c r="H27" s="366" t="s">
        <v>148</v>
      </c>
      <c r="I27" s="365" t="s">
        <v>149</v>
      </c>
      <c r="K27" s="115"/>
      <c r="M27" s="110"/>
    </row>
    <row r="28" spans="1:13" ht="27.75" customHeight="1">
      <c r="A28" s="129" t="s">
        <v>134</v>
      </c>
      <c r="B28" s="597" t="s">
        <v>150</v>
      </c>
      <c r="C28" s="598"/>
      <c r="D28" s="598"/>
      <c r="E28" s="599"/>
      <c r="F28" s="130"/>
      <c r="G28" s="131"/>
      <c r="H28" s="131"/>
      <c r="I28" s="122">
        <f>план!H371</f>
        <v>0</v>
      </c>
      <c r="K28" s="115"/>
      <c r="M28" s="110"/>
    </row>
    <row r="29" spans="1:13" s="112" customFormat="1">
      <c r="A29" s="132"/>
      <c r="B29" s="600" t="s">
        <v>141</v>
      </c>
      <c r="C29" s="600"/>
      <c r="D29" s="600"/>
      <c r="E29" s="601"/>
      <c r="F29" s="377" t="s">
        <v>5</v>
      </c>
      <c r="G29" s="377" t="s">
        <v>5</v>
      </c>
      <c r="H29" s="377" t="s">
        <v>5</v>
      </c>
      <c r="I29" s="133">
        <f>I28</f>
        <v>0</v>
      </c>
      <c r="M29" s="363"/>
    </row>
    <row r="30" spans="1:13" ht="7.5" customHeight="1"/>
    <row r="31" spans="1:13">
      <c r="A31" s="364" t="s">
        <v>121</v>
      </c>
      <c r="B31" s="362"/>
      <c r="C31" s="116" t="s">
        <v>151</v>
      </c>
      <c r="D31" s="116"/>
      <c r="E31" s="113"/>
      <c r="F31" s="113"/>
      <c r="G31" s="117"/>
      <c r="H31" s="117"/>
    </row>
    <row r="32" spans="1:13">
      <c r="A32" s="112" t="s">
        <v>152</v>
      </c>
    </row>
    <row r="33" spans="1:13" ht="3" customHeight="1"/>
    <row r="34" spans="1:13" ht="65.25" customHeight="1">
      <c r="A34" s="366" t="s">
        <v>123</v>
      </c>
      <c r="B34" s="587" t="s">
        <v>145</v>
      </c>
      <c r="C34" s="588"/>
      <c r="D34" s="588"/>
      <c r="E34" s="589"/>
      <c r="F34" s="366" t="s">
        <v>153</v>
      </c>
      <c r="G34" s="366" t="s">
        <v>154</v>
      </c>
      <c r="H34" s="366" t="s">
        <v>155</v>
      </c>
      <c r="I34" s="365" t="s">
        <v>149</v>
      </c>
      <c r="K34" s="115"/>
      <c r="M34" s="110"/>
    </row>
    <row r="35" spans="1:13" ht="25.5" customHeight="1">
      <c r="A35" s="129" t="s">
        <v>134</v>
      </c>
      <c r="B35" s="597" t="s">
        <v>156</v>
      </c>
      <c r="C35" s="598"/>
      <c r="D35" s="598"/>
      <c r="E35" s="599"/>
      <c r="F35" s="134">
        <f>I35/H35/G35</f>
        <v>0</v>
      </c>
      <c r="G35" s="134">
        <v>12</v>
      </c>
      <c r="H35" s="134">
        <v>50</v>
      </c>
      <c r="I35" s="122">
        <f>план!H374</f>
        <v>0</v>
      </c>
      <c r="K35" s="115"/>
      <c r="M35" s="110"/>
    </row>
    <row r="36" spans="1:13" s="112" customFormat="1">
      <c r="A36" s="135"/>
      <c r="B36" s="572" t="s">
        <v>141</v>
      </c>
      <c r="C36" s="572"/>
      <c r="D36" s="572"/>
      <c r="E36" s="573"/>
      <c r="F36" s="377" t="s">
        <v>5</v>
      </c>
      <c r="G36" s="377" t="s">
        <v>5</v>
      </c>
      <c r="H36" s="377" t="s">
        <v>5</v>
      </c>
      <c r="I36" s="133">
        <f>I35</f>
        <v>0</v>
      </c>
      <c r="M36" s="363"/>
    </row>
    <row r="37" spans="1:13" ht="7.5" customHeight="1"/>
    <row r="38" spans="1:13" ht="13.5" customHeight="1">
      <c r="A38" s="112" t="s">
        <v>157</v>
      </c>
    </row>
    <row r="39" spans="1:13">
      <c r="A39" s="364" t="s">
        <v>121</v>
      </c>
      <c r="B39" s="362"/>
      <c r="C39" s="116" t="s">
        <v>158</v>
      </c>
      <c r="D39" s="116"/>
      <c r="E39" s="113"/>
      <c r="F39" s="113"/>
      <c r="G39" s="117"/>
      <c r="H39" s="117"/>
    </row>
    <row r="40" spans="1:13" ht="6.75" customHeight="1">
      <c r="A40" s="364"/>
      <c r="B40" s="362"/>
      <c r="C40" s="113"/>
      <c r="D40" s="113"/>
      <c r="E40" s="113"/>
      <c r="F40" s="113"/>
      <c r="G40" s="117"/>
      <c r="H40" s="117"/>
    </row>
    <row r="41" spans="1:13" ht="38.25">
      <c r="A41" s="365" t="s">
        <v>123</v>
      </c>
      <c r="B41" s="602" t="s">
        <v>159</v>
      </c>
      <c r="C41" s="602"/>
      <c r="D41" s="602"/>
      <c r="E41" s="602"/>
      <c r="F41" s="602"/>
      <c r="G41" s="365" t="s">
        <v>160</v>
      </c>
      <c r="H41" s="365" t="s">
        <v>161</v>
      </c>
      <c r="I41" s="365" t="s">
        <v>162</v>
      </c>
      <c r="K41" s="115"/>
      <c r="M41" s="110"/>
    </row>
    <row r="42" spans="1:13" ht="25.5" customHeight="1">
      <c r="A42" s="136" t="s">
        <v>134</v>
      </c>
      <c r="B42" s="583" t="s">
        <v>163</v>
      </c>
      <c r="C42" s="590"/>
      <c r="D42" s="590"/>
      <c r="E42" s="590"/>
      <c r="F42" s="591"/>
      <c r="G42" s="137"/>
      <c r="H42" s="137"/>
      <c r="I42" s="122">
        <f>план!H372</f>
        <v>0</v>
      </c>
      <c r="K42" s="115"/>
      <c r="M42" s="110"/>
    </row>
    <row r="43" spans="1:13">
      <c r="A43" s="593" t="s">
        <v>141</v>
      </c>
      <c r="B43" s="593"/>
      <c r="C43" s="593"/>
      <c r="D43" s="593"/>
      <c r="E43" s="593"/>
      <c r="F43" s="593"/>
      <c r="G43" s="138" t="s">
        <v>5</v>
      </c>
      <c r="H43" s="138" t="s">
        <v>5</v>
      </c>
      <c r="I43" s="133">
        <f>SUM(I42:I42)</f>
        <v>0</v>
      </c>
      <c r="K43" s="115"/>
      <c r="M43" s="110"/>
    </row>
    <row r="44" spans="1:13" ht="7.5" customHeight="1"/>
    <row r="45" spans="1:13">
      <c r="A45" s="112" t="s">
        <v>164</v>
      </c>
    </row>
    <row r="46" spans="1:13">
      <c r="A46" s="364" t="s">
        <v>121</v>
      </c>
      <c r="B46" s="362"/>
      <c r="C46" s="116" t="s">
        <v>165</v>
      </c>
      <c r="D46" s="116"/>
      <c r="E46" s="113"/>
      <c r="F46" s="113"/>
      <c r="G46" s="117"/>
      <c r="H46" s="117"/>
    </row>
    <row r="47" spans="1:13" ht="6" customHeight="1"/>
    <row r="48" spans="1:13" ht="38.25">
      <c r="A48" s="373" t="s">
        <v>123</v>
      </c>
      <c r="B48" s="580" t="s">
        <v>0</v>
      </c>
      <c r="C48" s="581"/>
      <c r="D48" s="581"/>
      <c r="E48" s="581"/>
      <c r="F48" s="581"/>
      <c r="G48" s="581"/>
      <c r="H48" s="581"/>
      <c r="I48" s="582"/>
      <c r="J48" s="373" t="s">
        <v>166</v>
      </c>
      <c r="K48" s="115"/>
      <c r="M48" s="110"/>
    </row>
    <row r="49" spans="1:13" ht="31.5" customHeight="1">
      <c r="A49" s="136" t="s">
        <v>134</v>
      </c>
      <c r="B49" s="592" t="s">
        <v>167</v>
      </c>
      <c r="C49" s="584"/>
      <c r="D49" s="584"/>
      <c r="E49" s="584"/>
      <c r="F49" s="584"/>
      <c r="G49" s="584"/>
      <c r="H49" s="584"/>
      <c r="I49" s="585"/>
      <c r="J49" s="122">
        <f>план!H373</f>
        <v>0</v>
      </c>
      <c r="K49" s="115"/>
      <c r="M49" s="110"/>
    </row>
    <row r="50" spans="1:13">
      <c r="A50" s="571" t="s">
        <v>141</v>
      </c>
      <c r="B50" s="572"/>
      <c r="C50" s="572"/>
      <c r="D50" s="572"/>
      <c r="E50" s="572"/>
      <c r="F50" s="572"/>
      <c r="G50" s="572"/>
      <c r="H50" s="572"/>
      <c r="I50" s="573"/>
      <c r="J50" s="133">
        <f>J49</f>
        <v>0</v>
      </c>
      <c r="K50" s="115"/>
      <c r="M50" s="139"/>
    </row>
    <row r="51" spans="1:13" ht="9.75" customHeight="1">
      <c r="A51" s="140"/>
      <c r="B51" s="140"/>
      <c r="C51" s="141"/>
      <c r="D51" s="141"/>
      <c r="E51" s="140"/>
      <c r="F51" s="140"/>
      <c r="G51" s="140"/>
      <c r="H51" s="140"/>
      <c r="I51" s="140"/>
      <c r="J51" s="142"/>
      <c r="K51" s="115"/>
      <c r="M51" s="139"/>
    </row>
    <row r="52" spans="1:13">
      <c r="A52" s="143" t="s">
        <v>121</v>
      </c>
      <c r="B52" s="117"/>
      <c r="C52" s="144" t="s">
        <v>168</v>
      </c>
      <c r="D52" s="144"/>
      <c r="E52" s="113"/>
      <c r="F52" s="113"/>
      <c r="G52" s="113"/>
      <c r="H52" s="145"/>
      <c r="I52" s="117"/>
      <c r="J52" s="117"/>
    </row>
    <row r="53" spans="1:13" ht="5.25" customHeight="1">
      <c r="A53" s="117"/>
      <c r="B53" s="117"/>
      <c r="C53" s="117"/>
      <c r="D53" s="117"/>
      <c r="E53" s="117"/>
      <c r="F53" s="117"/>
      <c r="G53" s="117"/>
      <c r="H53" s="117"/>
      <c r="I53" s="117"/>
      <c r="J53" s="117"/>
    </row>
    <row r="54" spans="1:13" ht="29.25" customHeight="1">
      <c r="A54" s="624" t="s">
        <v>169</v>
      </c>
      <c r="B54" s="624"/>
      <c r="C54" s="624"/>
      <c r="D54" s="624"/>
      <c r="E54" s="624"/>
      <c r="F54" s="624"/>
      <c r="G54" s="624"/>
      <c r="H54" s="624"/>
      <c r="I54" s="624"/>
      <c r="J54" s="624"/>
    </row>
    <row r="55" spans="1:13" ht="2.25" customHeight="1"/>
    <row r="56" spans="1:13" ht="42">
      <c r="A56" s="365" t="s">
        <v>123</v>
      </c>
      <c r="B56" s="587" t="s">
        <v>170</v>
      </c>
      <c r="C56" s="588"/>
      <c r="D56" s="588"/>
      <c r="E56" s="589"/>
      <c r="F56" s="22" t="s">
        <v>171</v>
      </c>
      <c r="G56" s="365" t="s">
        <v>172</v>
      </c>
    </row>
    <row r="57" spans="1:13" ht="15.75" customHeight="1">
      <c r="A57" s="146"/>
      <c r="B57" s="625" t="s">
        <v>173</v>
      </c>
      <c r="C57" s="625"/>
      <c r="D57" s="625"/>
      <c r="E57" s="625"/>
      <c r="F57" s="147"/>
      <c r="G57" s="148">
        <f>G58+G61+G65</f>
        <v>10710260</v>
      </c>
    </row>
    <row r="58" spans="1:13" s="112" customFormat="1" ht="15.75" customHeight="1">
      <c r="A58" s="368" t="s">
        <v>134</v>
      </c>
      <c r="B58" s="625" t="s">
        <v>174</v>
      </c>
      <c r="C58" s="625"/>
      <c r="D58" s="625"/>
      <c r="E58" s="625"/>
      <c r="F58" s="138" t="s">
        <v>5</v>
      </c>
      <c r="G58" s="149">
        <f>G60</f>
        <v>7694132.5999999996</v>
      </c>
      <c r="K58" s="363"/>
    </row>
    <row r="59" spans="1:13" ht="16.5" customHeight="1">
      <c r="A59" s="136"/>
      <c r="B59" s="617" t="s">
        <v>7</v>
      </c>
      <c r="C59" s="617"/>
      <c r="D59" s="617"/>
      <c r="E59" s="617"/>
      <c r="F59" s="150"/>
      <c r="G59" s="151"/>
    </row>
    <row r="60" spans="1:13" ht="16.5" customHeight="1">
      <c r="A60" s="136" t="s">
        <v>175</v>
      </c>
      <c r="B60" s="617" t="s">
        <v>176</v>
      </c>
      <c r="C60" s="617"/>
      <c r="D60" s="617"/>
      <c r="E60" s="617"/>
      <c r="F60" s="152"/>
      <c r="G60" s="153">
        <f>K60</f>
        <v>7694132.5999999996</v>
      </c>
      <c r="K60" s="110">
        <f>K66*22%</f>
        <v>7694132.5999999996</v>
      </c>
    </row>
    <row r="61" spans="1:13" ht="26.25" customHeight="1">
      <c r="A61" s="368" t="s">
        <v>136</v>
      </c>
      <c r="B61" s="625" t="s">
        <v>177</v>
      </c>
      <c r="C61" s="625"/>
      <c r="D61" s="625"/>
      <c r="E61" s="625"/>
      <c r="F61" s="154"/>
      <c r="G61" s="155">
        <f>G63+G64</f>
        <v>1084173.23</v>
      </c>
    </row>
    <row r="62" spans="1:13" ht="14.25" customHeight="1">
      <c r="A62" s="136"/>
      <c r="B62" s="617" t="s">
        <v>7</v>
      </c>
      <c r="C62" s="617"/>
      <c r="D62" s="617"/>
      <c r="E62" s="617"/>
      <c r="F62" s="150"/>
      <c r="G62" s="151"/>
    </row>
    <row r="63" spans="1:13" ht="30" customHeight="1">
      <c r="A63" s="136" t="s">
        <v>178</v>
      </c>
      <c r="B63" s="617" t="s">
        <v>179</v>
      </c>
      <c r="C63" s="617"/>
      <c r="D63" s="617"/>
      <c r="E63" s="617"/>
      <c r="F63" s="152"/>
      <c r="G63" s="153">
        <f>K63</f>
        <v>1014226.57</v>
      </c>
      <c r="K63" s="110">
        <f>K66*2.9%</f>
        <v>1014226.57</v>
      </c>
    </row>
    <row r="64" spans="1:13" ht="26.25" customHeight="1">
      <c r="A64" s="136" t="s">
        <v>180</v>
      </c>
      <c r="B64" s="617" t="s">
        <v>181</v>
      </c>
      <c r="C64" s="617"/>
      <c r="D64" s="617"/>
      <c r="E64" s="617"/>
      <c r="F64" s="152"/>
      <c r="G64" s="153">
        <f>K64</f>
        <v>69946.66</v>
      </c>
      <c r="K64" s="110">
        <f>K66*0.2%</f>
        <v>69946.66</v>
      </c>
    </row>
    <row r="65" spans="1:13" ht="27.75" customHeight="1">
      <c r="A65" s="368" t="s">
        <v>138</v>
      </c>
      <c r="B65" s="625" t="s">
        <v>182</v>
      </c>
      <c r="C65" s="625"/>
      <c r="D65" s="625"/>
      <c r="E65" s="625"/>
      <c r="F65" s="371"/>
      <c r="G65" s="156">
        <f>K65-K69</f>
        <v>1931954.1699999997</v>
      </c>
      <c r="K65" s="110">
        <f>K66*5.1%</f>
        <v>1783639.8299999998</v>
      </c>
    </row>
    <row r="66" spans="1:13">
      <c r="A66" s="157"/>
      <c r="B66" s="626" t="s">
        <v>141</v>
      </c>
      <c r="C66" s="626"/>
      <c r="D66" s="626"/>
      <c r="E66" s="626"/>
      <c r="F66" s="371" t="s">
        <v>5</v>
      </c>
      <c r="G66" s="158">
        <f>G57</f>
        <v>10710260</v>
      </c>
      <c r="K66" s="159">
        <f>план!H369+план!H370+план!H405+план!H406+план!H411+план!H412</f>
        <v>34973330</v>
      </c>
    </row>
    <row r="67" spans="1:13" ht="2.25" customHeight="1"/>
    <row r="68" spans="1:13" ht="21.75" customHeight="1">
      <c r="A68" s="627" t="s">
        <v>142</v>
      </c>
      <c r="B68" s="627"/>
      <c r="C68" s="627"/>
      <c r="D68" s="627"/>
      <c r="E68" s="627"/>
      <c r="F68" s="627"/>
      <c r="G68" s="627"/>
      <c r="H68" s="627"/>
      <c r="I68" s="160"/>
      <c r="J68" s="160"/>
      <c r="K68" s="159">
        <f>план!H413+план!H407+план!H377+план!H440</f>
        <v>10710260</v>
      </c>
    </row>
    <row r="69" spans="1:13" ht="17.25" customHeight="1">
      <c r="A69" s="143" t="s">
        <v>121</v>
      </c>
      <c r="B69" s="117"/>
      <c r="C69" s="144" t="s">
        <v>375</v>
      </c>
      <c r="D69" s="144"/>
      <c r="E69" s="113"/>
      <c r="F69" s="113"/>
      <c r="G69" s="113"/>
      <c r="H69" s="145"/>
      <c r="I69" s="117"/>
      <c r="J69" s="117"/>
      <c r="K69" s="164">
        <f>K65+K64+K63+K60-K68</f>
        <v>-148314.33999999985</v>
      </c>
    </row>
    <row r="70" spans="1:13" ht="13.5" customHeight="1">
      <c r="A70" s="117"/>
      <c r="B70" s="117"/>
      <c r="C70" s="117"/>
      <c r="D70" s="117"/>
      <c r="E70" s="117"/>
      <c r="F70" s="117"/>
      <c r="G70" s="117"/>
      <c r="H70" s="117"/>
      <c r="I70" s="117"/>
      <c r="J70" s="117"/>
      <c r="K70" s="165">
        <f>G66-K68</f>
        <v>0</v>
      </c>
    </row>
    <row r="71" spans="1:13" ht="16.5" customHeight="1">
      <c r="A71" s="624" t="s">
        <v>376</v>
      </c>
      <c r="B71" s="624"/>
      <c r="C71" s="624"/>
      <c r="D71" s="624"/>
      <c r="E71" s="624"/>
      <c r="F71" s="624"/>
      <c r="G71" s="624"/>
      <c r="H71" s="624"/>
      <c r="I71" s="624"/>
      <c r="J71" s="624"/>
    </row>
    <row r="72" spans="1:13" ht="24.75" customHeight="1">
      <c r="A72" s="365" t="s">
        <v>123</v>
      </c>
      <c r="B72" s="587" t="s">
        <v>159</v>
      </c>
      <c r="C72" s="588"/>
      <c r="D72" s="588"/>
      <c r="E72" s="589"/>
      <c r="F72" s="365" t="s">
        <v>209</v>
      </c>
      <c r="G72" s="369"/>
      <c r="H72" s="369"/>
      <c r="I72" s="369"/>
      <c r="J72" s="369"/>
    </row>
    <row r="73" spans="1:13" ht="15" customHeight="1">
      <c r="A73" s="161">
        <v>1</v>
      </c>
      <c r="B73" s="597" t="s">
        <v>377</v>
      </c>
      <c r="C73" s="598"/>
      <c r="D73" s="598"/>
      <c r="E73" s="599"/>
      <c r="F73" s="162">
        <f>план!H416+план!H378</f>
        <v>0</v>
      </c>
      <c r="G73" s="369"/>
      <c r="H73" s="369"/>
      <c r="I73" s="369"/>
      <c r="J73" s="369"/>
    </row>
    <row r="74" spans="1:13" ht="15" customHeight="1">
      <c r="A74" s="161">
        <v>2</v>
      </c>
      <c r="B74" s="597" t="s">
        <v>378</v>
      </c>
      <c r="C74" s="598"/>
      <c r="D74" s="598"/>
      <c r="E74" s="599"/>
      <c r="F74" s="162">
        <f>план!H417+план!H379</f>
        <v>0</v>
      </c>
      <c r="G74" s="369"/>
      <c r="H74" s="369"/>
      <c r="I74" s="369"/>
      <c r="J74" s="369"/>
    </row>
    <row r="75" spans="1:13" ht="16.5" customHeight="1">
      <c r="A75" s="621" t="s">
        <v>379</v>
      </c>
      <c r="B75" s="622"/>
      <c r="C75" s="622"/>
      <c r="D75" s="622"/>
      <c r="E75" s="623"/>
      <c r="F75" s="163">
        <f>SUM(F73:F74)</f>
        <v>0</v>
      </c>
    </row>
    <row r="76" spans="1:13" ht="12" customHeight="1">
      <c r="A76" s="594" t="s">
        <v>183</v>
      </c>
      <c r="B76" s="594"/>
      <c r="C76" s="594"/>
      <c r="D76" s="594"/>
      <c r="E76" s="594"/>
      <c r="F76" s="594"/>
      <c r="G76" s="594"/>
      <c r="H76" s="594"/>
      <c r="I76" s="594"/>
      <c r="J76" s="594"/>
    </row>
    <row r="77" spans="1:13" ht="3.75" customHeight="1"/>
    <row r="78" spans="1:13" ht="14.25">
      <c r="A78" s="166" t="s">
        <v>121</v>
      </c>
      <c r="C78" s="167">
        <v>244</v>
      </c>
    </row>
    <row r="79" spans="1:13">
      <c r="A79" s="112" t="s">
        <v>184</v>
      </c>
    </row>
    <row r="80" spans="1:13" ht="31.5">
      <c r="A80" s="365" t="s">
        <v>123</v>
      </c>
      <c r="B80" s="587" t="s">
        <v>159</v>
      </c>
      <c r="C80" s="588"/>
      <c r="D80" s="588"/>
      <c r="E80" s="589"/>
      <c r="F80" s="365" t="s">
        <v>185</v>
      </c>
      <c r="G80" s="365" t="s">
        <v>186</v>
      </c>
      <c r="H80" s="365" t="s">
        <v>187</v>
      </c>
      <c r="I80" s="22" t="s">
        <v>149</v>
      </c>
      <c r="K80" s="115"/>
      <c r="M80" s="110"/>
    </row>
    <row r="81" spans="1:13" ht="24" customHeight="1">
      <c r="A81" s="168">
        <v>1</v>
      </c>
      <c r="B81" s="583" t="s">
        <v>389</v>
      </c>
      <c r="C81" s="590"/>
      <c r="D81" s="590"/>
      <c r="E81" s="591"/>
      <c r="F81" s="168"/>
      <c r="G81" s="152">
        <v>12</v>
      </c>
      <c r="H81" s="122">
        <f>I81/G81</f>
        <v>4000</v>
      </c>
      <c r="I81" s="122">
        <f>план!H381</f>
        <v>48000</v>
      </c>
      <c r="K81" s="115"/>
      <c r="M81" s="110"/>
    </row>
    <row r="82" spans="1:13" ht="17.25" customHeight="1">
      <c r="A82" s="168">
        <v>2</v>
      </c>
      <c r="B82" s="583" t="s">
        <v>189</v>
      </c>
      <c r="C82" s="590"/>
      <c r="D82" s="590"/>
      <c r="E82" s="591"/>
      <c r="F82" s="168"/>
      <c r="G82" s="152">
        <v>12</v>
      </c>
      <c r="H82" s="122">
        <f>I82/G82</f>
        <v>8541.6666666666661</v>
      </c>
      <c r="I82" s="122">
        <f>план!H418</f>
        <v>102500</v>
      </c>
      <c r="K82" s="115"/>
      <c r="M82" s="110"/>
    </row>
    <row r="83" spans="1:13" ht="27" customHeight="1">
      <c r="A83" s="136" t="s">
        <v>138</v>
      </c>
      <c r="B83" s="583" t="s">
        <v>190</v>
      </c>
      <c r="C83" s="590"/>
      <c r="D83" s="590"/>
      <c r="E83" s="591"/>
      <c r="F83" s="137"/>
      <c r="G83" s="152"/>
      <c r="H83" s="152"/>
      <c r="I83" s="122"/>
      <c r="K83" s="115"/>
      <c r="M83" s="110"/>
    </row>
    <row r="84" spans="1:13">
      <c r="A84" s="571" t="s">
        <v>191</v>
      </c>
      <c r="B84" s="572"/>
      <c r="C84" s="572"/>
      <c r="D84" s="572"/>
      <c r="E84" s="573"/>
      <c r="F84" s="138" t="s">
        <v>5</v>
      </c>
      <c r="G84" s="138" t="s">
        <v>5</v>
      </c>
      <c r="H84" s="138" t="s">
        <v>5</v>
      </c>
      <c r="I84" s="133">
        <f>SUM(I81:I83)</f>
        <v>150500</v>
      </c>
      <c r="K84" s="115"/>
      <c r="M84" s="110"/>
    </row>
    <row r="85" spans="1:13" ht="11.25" customHeight="1"/>
    <row r="86" spans="1:13" ht="13.5" customHeight="1">
      <c r="A86" s="112" t="s">
        <v>192</v>
      </c>
    </row>
    <row r="87" spans="1:13" ht="38.25">
      <c r="A87" s="365" t="s">
        <v>123</v>
      </c>
      <c r="B87" s="587" t="s">
        <v>159</v>
      </c>
      <c r="C87" s="588"/>
      <c r="D87" s="588"/>
      <c r="E87" s="589"/>
      <c r="F87" s="365" t="s">
        <v>160</v>
      </c>
      <c r="G87" s="365" t="s">
        <v>161</v>
      </c>
      <c r="H87" s="365" t="s">
        <v>162</v>
      </c>
      <c r="K87" s="115"/>
      <c r="M87" s="110"/>
    </row>
    <row r="88" spans="1:13" ht="21" customHeight="1">
      <c r="A88" s="136" t="s">
        <v>134</v>
      </c>
      <c r="B88" s="583" t="s">
        <v>193</v>
      </c>
      <c r="C88" s="590"/>
      <c r="D88" s="590"/>
      <c r="E88" s="591"/>
      <c r="F88" s="137"/>
      <c r="G88" s="137"/>
      <c r="H88" s="122">
        <f>план!H382</f>
        <v>0</v>
      </c>
      <c r="K88" s="115"/>
      <c r="M88" s="110"/>
    </row>
    <row r="89" spans="1:13">
      <c r="A89" s="571" t="s">
        <v>141</v>
      </c>
      <c r="B89" s="572"/>
      <c r="C89" s="572"/>
      <c r="D89" s="572"/>
      <c r="E89" s="573"/>
      <c r="F89" s="138" t="s">
        <v>5</v>
      </c>
      <c r="G89" s="138" t="s">
        <v>5</v>
      </c>
      <c r="H89" s="133">
        <f>SUM(H88:H88)</f>
        <v>0</v>
      </c>
      <c r="K89" s="115"/>
      <c r="M89" s="110"/>
    </row>
    <row r="90" spans="1:13" ht="7.5" customHeight="1"/>
    <row r="91" spans="1:13">
      <c r="A91" s="112" t="s">
        <v>194</v>
      </c>
    </row>
    <row r="92" spans="1:13" ht="38.25">
      <c r="A92" s="365" t="s">
        <v>123</v>
      </c>
      <c r="B92" s="602" t="s">
        <v>0</v>
      </c>
      <c r="C92" s="602"/>
      <c r="D92" s="602"/>
      <c r="E92" s="602"/>
      <c r="F92" s="602"/>
      <c r="G92" s="365" t="s">
        <v>195</v>
      </c>
      <c r="H92" s="365" t="s">
        <v>196</v>
      </c>
      <c r="I92" s="365" t="s">
        <v>197</v>
      </c>
      <c r="J92" s="365" t="s">
        <v>198</v>
      </c>
    </row>
    <row r="93" spans="1:13" ht="15" hidden="1" customHeight="1">
      <c r="A93" s="168">
        <v>1</v>
      </c>
      <c r="B93" s="617" t="s">
        <v>199</v>
      </c>
      <c r="C93" s="617"/>
      <c r="D93" s="617"/>
      <c r="E93" s="617"/>
      <c r="F93" s="617"/>
      <c r="G93" s="169">
        <f t="shared" ref="G93:G98" si="0">J93/H93</f>
        <v>0</v>
      </c>
      <c r="H93" s="170">
        <v>6.15</v>
      </c>
      <c r="I93" s="168"/>
      <c r="J93" s="122"/>
    </row>
    <row r="94" spans="1:13" ht="15" customHeight="1">
      <c r="A94" s="168">
        <v>2</v>
      </c>
      <c r="B94" s="617" t="s">
        <v>200</v>
      </c>
      <c r="C94" s="617"/>
      <c r="D94" s="617"/>
      <c r="E94" s="617"/>
      <c r="F94" s="617"/>
      <c r="G94" s="169">
        <f t="shared" si="0"/>
        <v>0</v>
      </c>
      <c r="H94" s="170">
        <f>1582.45</f>
        <v>1582.45</v>
      </c>
      <c r="I94" s="168"/>
      <c r="J94" s="171"/>
      <c r="K94" s="172">
        <f>K100-J100</f>
        <v>0</v>
      </c>
    </row>
    <row r="95" spans="1:13" ht="15" hidden="1" customHeight="1">
      <c r="A95" s="168">
        <v>3</v>
      </c>
      <c r="B95" s="617" t="s">
        <v>201</v>
      </c>
      <c r="C95" s="617"/>
      <c r="D95" s="617"/>
      <c r="E95" s="617"/>
      <c r="F95" s="617"/>
      <c r="G95" s="169">
        <f t="shared" si="0"/>
        <v>0</v>
      </c>
      <c r="H95" s="170">
        <v>38.4</v>
      </c>
      <c r="I95" s="168"/>
      <c r="J95" s="122"/>
    </row>
    <row r="96" spans="1:13" ht="27.75" customHeight="1">
      <c r="A96" s="168">
        <v>4</v>
      </c>
      <c r="B96" s="617" t="s">
        <v>202</v>
      </c>
      <c r="C96" s="617"/>
      <c r="D96" s="617"/>
      <c r="E96" s="617"/>
      <c r="F96" s="617"/>
      <c r="G96" s="169">
        <f t="shared" si="0"/>
        <v>50213.406979663574</v>
      </c>
      <c r="H96" s="170">
        <f>(21.37+18.46)/2</f>
        <v>19.914999999999999</v>
      </c>
      <c r="I96" s="168"/>
      <c r="J96" s="122">
        <v>1000000</v>
      </c>
    </row>
    <row r="97" spans="1:13" ht="15" hidden="1" customHeight="1">
      <c r="A97" s="152">
        <v>5</v>
      </c>
      <c r="B97" s="617" t="s">
        <v>203</v>
      </c>
      <c r="C97" s="617"/>
      <c r="D97" s="617"/>
      <c r="E97" s="617"/>
      <c r="F97" s="617"/>
      <c r="G97" s="169">
        <f t="shared" si="0"/>
        <v>0</v>
      </c>
      <c r="H97" s="170">
        <v>6475.05</v>
      </c>
      <c r="I97" s="173"/>
      <c r="J97" s="122"/>
    </row>
    <row r="98" spans="1:13" ht="15" customHeight="1">
      <c r="A98" s="152">
        <v>6</v>
      </c>
      <c r="B98" s="617" t="s">
        <v>204</v>
      </c>
      <c r="C98" s="617"/>
      <c r="D98" s="617"/>
      <c r="E98" s="617"/>
      <c r="F98" s="617"/>
      <c r="G98" s="169">
        <f t="shared" si="0"/>
        <v>153.49867333289478</v>
      </c>
      <c r="H98" s="170">
        <v>456.03</v>
      </c>
      <c r="I98" s="173"/>
      <c r="J98" s="122">
        <v>70000</v>
      </c>
    </row>
    <row r="99" spans="1:13" ht="20.25" hidden="1" customHeight="1">
      <c r="A99" s="152">
        <v>7</v>
      </c>
      <c r="B99" s="617" t="s">
        <v>205</v>
      </c>
      <c r="C99" s="617"/>
      <c r="D99" s="617"/>
      <c r="E99" s="617"/>
      <c r="F99" s="617"/>
      <c r="G99" s="169">
        <v>4</v>
      </c>
      <c r="H99" s="170">
        <v>5.12</v>
      </c>
      <c r="I99" s="173"/>
      <c r="J99" s="122"/>
    </row>
    <row r="100" spans="1:13">
      <c r="A100" s="613" t="s">
        <v>141</v>
      </c>
      <c r="B100" s="614"/>
      <c r="C100" s="614"/>
      <c r="D100" s="614"/>
      <c r="E100" s="614"/>
      <c r="F100" s="615"/>
      <c r="G100" s="138" t="s">
        <v>5</v>
      </c>
      <c r="H100" s="138" t="s">
        <v>5</v>
      </c>
      <c r="I100" s="138" t="s">
        <v>5</v>
      </c>
      <c r="J100" s="133">
        <f>SUM(J93:J99)</f>
        <v>1070000</v>
      </c>
      <c r="K100" s="139">
        <f>план!H383</f>
        <v>1070000</v>
      </c>
    </row>
    <row r="101" spans="1:13" ht="11.25" customHeight="1">
      <c r="K101" s="174"/>
    </row>
    <row r="102" spans="1:13">
      <c r="A102" s="112" t="s">
        <v>206</v>
      </c>
    </row>
    <row r="103" spans="1:13" ht="38.25">
      <c r="A103" s="373" t="s">
        <v>123</v>
      </c>
      <c r="B103" s="580" t="s">
        <v>0</v>
      </c>
      <c r="C103" s="581"/>
      <c r="D103" s="581"/>
      <c r="E103" s="581"/>
      <c r="F103" s="581"/>
      <c r="G103" s="581"/>
      <c r="H103" s="581"/>
      <c r="I103" s="582"/>
      <c r="J103" s="373" t="s">
        <v>166</v>
      </c>
      <c r="K103" s="115"/>
      <c r="M103" s="110"/>
    </row>
    <row r="104" spans="1:13" ht="177.75" customHeight="1">
      <c r="A104" s="175" t="s">
        <v>134</v>
      </c>
      <c r="B104" s="592" t="s">
        <v>380</v>
      </c>
      <c r="C104" s="584"/>
      <c r="D104" s="584"/>
      <c r="E104" s="584"/>
      <c r="F104" s="584"/>
      <c r="G104" s="584"/>
      <c r="H104" s="584"/>
      <c r="I104" s="585"/>
      <c r="J104" s="176">
        <f>план!H384</f>
        <v>164000</v>
      </c>
      <c r="K104" s="115"/>
      <c r="M104" s="110"/>
    </row>
    <row r="105" spans="1:13">
      <c r="A105" s="571" t="s">
        <v>141</v>
      </c>
      <c r="B105" s="572"/>
      <c r="C105" s="572"/>
      <c r="D105" s="572"/>
      <c r="E105" s="572"/>
      <c r="F105" s="572"/>
      <c r="G105" s="572"/>
      <c r="H105" s="572"/>
      <c r="I105" s="573"/>
      <c r="J105" s="374">
        <f>J104</f>
        <v>164000</v>
      </c>
      <c r="K105" s="115"/>
      <c r="M105" s="139"/>
    </row>
    <row r="106" spans="1:13" ht="6" customHeight="1"/>
    <row r="107" spans="1:13" ht="2.25" customHeight="1"/>
    <row r="108" spans="1:13">
      <c r="A108" s="112" t="s">
        <v>207</v>
      </c>
    </row>
    <row r="109" spans="1:13" ht="6" customHeight="1"/>
    <row r="110" spans="1:13" ht="38.25">
      <c r="A110" s="373" t="s">
        <v>123</v>
      </c>
      <c r="B110" s="580" t="s">
        <v>0</v>
      </c>
      <c r="C110" s="581"/>
      <c r="D110" s="581"/>
      <c r="E110" s="581"/>
      <c r="F110" s="581"/>
      <c r="G110" s="581"/>
      <c r="H110" s="581"/>
      <c r="I110" s="582"/>
      <c r="J110" s="373" t="s">
        <v>166</v>
      </c>
      <c r="K110" s="115"/>
      <c r="M110" s="110"/>
    </row>
    <row r="111" spans="1:13" ht="279" customHeight="1">
      <c r="A111" s="136" t="s">
        <v>134</v>
      </c>
      <c r="B111" s="592" t="s">
        <v>381</v>
      </c>
      <c r="C111" s="584"/>
      <c r="D111" s="584"/>
      <c r="E111" s="584"/>
      <c r="F111" s="584"/>
      <c r="G111" s="584"/>
      <c r="H111" s="584"/>
      <c r="I111" s="585"/>
      <c r="J111" s="122">
        <f>план!H385+план!H386+план!H419+план!H427</f>
        <v>332230.40000000002</v>
      </c>
      <c r="K111" s="115"/>
      <c r="M111" s="110"/>
    </row>
    <row r="112" spans="1:13">
      <c r="A112" s="571" t="s">
        <v>141</v>
      </c>
      <c r="B112" s="572"/>
      <c r="C112" s="572"/>
      <c r="D112" s="572"/>
      <c r="E112" s="572"/>
      <c r="F112" s="572"/>
      <c r="G112" s="572"/>
      <c r="H112" s="572"/>
      <c r="I112" s="573"/>
      <c r="J112" s="133">
        <f>J111</f>
        <v>332230.40000000002</v>
      </c>
      <c r="K112" s="115"/>
      <c r="M112" s="139"/>
    </row>
    <row r="113" spans="1:13" ht="8.25" customHeight="1"/>
    <row r="114" spans="1:13" ht="15">
      <c r="A114" s="112" t="s">
        <v>208</v>
      </c>
    </row>
    <row r="115" spans="1:13" ht="6.75" customHeight="1"/>
    <row r="116" spans="1:13" ht="26.25" customHeight="1">
      <c r="A116" s="365" t="s">
        <v>123</v>
      </c>
      <c r="B116" s="587" t="s">
        <v>159</v>
      </c>
      <c r="C116" s="588"/>
      <c r="D116" s="588"/>
      <c r="E116" s="588"/>
      <c r="F116" s="588"/>
      <c r="G116" s="588"/>
      <c r="H116" s="588"/>
      <c r="I116" s="589"/>
      <c r="J116" s="365" t="s">
        <v>209</v>
      </c>
      <c r="K116" s="115"/>
      <c r="M116" s="110"/>
    </row>
    <row r="117" spans="1:13" ht="282" customHeight="1">
      <c r="A117" s="177">
        <v>1</v>
      </c>
      <c r="B117" s="618" t="s">
        <v>382</v>
      </c>
      <c r="C117" s="619"/>
      <c r="D117" s="619"/>
      <c r="E117" s="619"/>
      <c r="F117" s="619"/>
      <c r="G117" s="619"/>
      <c r="H117" s="619"/>
      <c r="I117" s="620"/>
      <c r="J117" s="178">
        <f>план!H396+план!H397+план!H422+план!H423+план!H394+план!H421+план!H395+план!H393</f>
        <v>58800</v>
      </c>
      <c r="K117" s="115"/>
      <c r="M117" s="110"/>
    </row>
    <row r="118" spans="1:13" s="112" customFormat="1" ht="13.5" customHeight="1">
      <c r="A118" s="571" t="s">
        <v>141</v>
      </c>
      <c r="B118" s="572"/>
      <c r="C118" s="572"/>
      <c r="D118" s="572"/>
      <c r="E118" s="572"/>
      <c r="F118" s="572"/>
      <c r="G118" s="572"/>
      <c r="H118" s="572"/>
      <c r="I118" s="573"/>
      <c r="J118" s="133">
        <f>J117</f>
        <v>58800</v>
      </c>
      <c r="M118" s="363"/>
    </row>
    <row r="119" spans="1:13" s="112" customFormat="1" ht="4.5" customHeight="1">
      <c r="A119" s="179"/>
      <c r="B119" s="179"/>
      <c r="C119" s="179"/>
      <c r="D119" s="179"/>
      <c r="E119" s="179"/>
      <c r="F119" s="180"/>
      <c r="G119" s="181"/>
      <c r="H119" s="142"/>
      <c r="I119" s="114"/>
      <c r="K119" s="363"/>
    </row>
    <row r="120" spans="1:13" ht="14.25">
      <c r="A120" s="166" t="s">
        <v>121</v>
      </c>
      <c r="C120" s="167">
        <v>247</v>
      </c>
    </row>
    <row r="121" spans="1:13">
      <c r="A121" s="112" t="s">
        <v>502</v>
      </c>
    </row>
    <row r="122" spans="1:13" ht="38.25">
      <c r="A122" s="365" t="s">
        <v>123</v>
      </c>
      <c r="B122" s="602" t="s">
        <v>0</v>
      </c>
      <c r="C122" s="602"/>
      <c r="D122" s="602"/>
      <c r="E122" s="602"/>
      <c r="F122" s="602"/>
      <c r="G122" s="365" t="s">
        <v>195</v>
      </c>
      <c r="H122" s="365" t="s">
        <v>196</v>
      </c>
      <c r="I122" s="365" t="s">
        <v>197</v>
      </c>
      <c r="J122" s="365" t="s">
        <v>198</v>
      </c>
    </row>
    <row r="123" spans="1:13" ht="15" customHeight="1">
      <c r="A123" s="168">
        <v>1</v>
      </c>
      <c r="B123" s="617" t="s">
        <v>199</v>
      </c>
      <c r="C123" s="617"/>
      <c r="D123" s="617"/>
      <c r="E123" s="617"/>
      <c r="F123" s="617"/>
      <c r="G123" s="169">
        <f t="shared" ref="G123:G128" si="1">J123/H123</f>
        <v>97560.975609756089</v>
      </c>
      <c r="H123" s="170">
        <v>6.15</v>
      </c>
      <c r="I123" s="168"/>
      <c r="J123" s="122">
        <v>600000</v>
      </c>
    </row>
    <row r="124" spans="1:13" ht="15" customHeight="1">
      <c r="A124" s="168">
        <v>2</v>
      </c>
      <c r="B124" s="617" t="s">
        <v>200</v>
      </c>
      <c r="C124" s="617"/>
      <c r="D124" s="617"/>
      <c r="E124" s="617"/>
      <c r="F124" s="617"/>
      <c r="G124" s="169">
        <f t="shared" si="1"/>
        <v>755.79007235615654</v>
      </c>
      <c r="H124" s="170">
        <f>1582.45</f>
        <v>1582.45</v>
      </c>
      <c r="I124" s="168"/>
      <c r="J124" s="171">
        <v>1196000</v>
      </c>
      <c r="K124" s="172">
        <f>K130-J130</f>
        <v>0</v>
      </c>
    </row>
    <row r="125" spans="1:13" ht="15" customHeight="1">
      <c r="A125" s="168">
        <v>3</v>
      </c>
      <c r="B125" s="617" t="s">
        <v>201</v>
      </c>
      <c r="C125" s="617"/>
      <c r="D125" s="617"/>
      <c r="E125" s="617"/>
      <c r="F125" s="617"/>
      <c r="G125" s="169">
        <f t="shared" si="1"/>
        <v>0</v>
      </c>
      <c r="H125" s="170">
        <v>38.4</v>
      </c>
      <c r="I125" s="168"/>
      <c r="J125" s="122"/>
    </row>
    <row r="126" spans="1:13" ht="27.75" hidden="1" customHeight="1">
      <c r="A126" s="168">
        <v>4</v>
      </c>
      <c r="B126" s="617" t="s">
        <v>202</v>
      </c>
      <c r="C126" s="617"/>
      <c r="D126" s="617"/>
      <c r="E126" s="617"/>
      <c r="F126" s="617"/>
      <c r="G126" s="169">
        <f t="shared" si="1"/>
        <v>0</v>
      </c>
      <c r="H126" s="170">
        <f>(21.37+18.46)/2</f>
        <v>19.914999999999999</v>
      </c>
      <c r="I126" s="168"/>
      <c r="J126" s="122"/>
    </row>
    <row r="127" spans="1:13" ht="15" customHeight="1">
      <c r="A127" s="152">
        <v>5</v>
      </c>
      <c r="B127" s="617" t="s">
        <v>203</v>
      </c>
      <c r="C127" s="617"/>
      <c r="D127" s="617"/>
      <c r="E127" s="617"/>
      <c r="F127" s="617"/>
      <c r="G127" s="169">
        <f t="shared" si="1"/>
        <v>0</v>
      </c>
      <c r="H127" s="170">
        <v>6475.05</v>
      </c>
      <c r="I127" s="173"/>
      <c r="J127" s="122"/>
    </row>
    <row r="128" spans="1:13" ht="15" hidden="1" customHeight="1">
      <c r="A128" s="152">
        <v>6</v>
      </c>
      <c r="B128" s="617" t="s">
        <v>204</v>
      </c>
      <c r="C128" s="617"/>
      <c r="D128" s="617"/>
      <c r="E128" s="617"/>
      <c r="F128" s="617"/>
      <c r="G128" s="169">
        <f t="shared" si="1"/>
        <v>0</v>
      </c>
      <c r="H128" s="170">
        <v>456.03</v>
      </c>
      <c r="I128" s="173"/>
      <c r="J128" s="122"/>
    </row>
    <row r="129" spans="1:13" ht="20.25" hidden="1" customHeight="1">
      <c r="A129" s="152">
        <v>7</v>
      </c>
      <c r="B129" s="617" t="s">
        <v>205</v>
      </c>
      <c r="C129" s="617"/>
      <c r="D129" s="617"/>
      <c r="E129" s="617"/>
      <c r="F129" s="617"/>
      <c r="G129" s="169">
        <v>4</v>
      </c>
      <c r="H129" s="170">
        <v>5.12</v>
      </c>
      <c r="I129" s="173"/>
      <c r="J129" s="122"/>
    </row>
    <row r="130" spans="1:13">
      <c r="A130" s="613" t="s">
        <v>141</v>
      </c>
      <c r="B130" s="614"/>
      <c r="C130" s="614"/>
      <c r="D130" s="614"/>
      <c r="E130" s="614"/>
      <c r="F130" s="615"/>
      <c r="G130" s="138" t="s">
        <v>5</v>
      </c>
      <c r="H130" s="138" t="s">
        <v>5</v>
      </c>
      <c r="I130" s="138" t="s">
        <v>5</v>
      </c>
      <c r="J130" s="133">
        <f>SUM(J123:J129)</f>
        <v>1796000</v>
      </c>
      <c r="K130" s="139">
        <f>план!H387+план!H431+план!H435</f>
        <v>1796000</v>
      </c>
    </row>
    <row r="131" spans="1:13">
      <c r="A131" s="594" t="s">
        <v>210</v>
      </c>
      <c r="B131" s="594"/>
      <c r="C131" s="594"/>
      <c r="D131" s="594"/>
      <c r="E131" s="594"/>
      <c r="F131" s="594"/>
      <c r="G131" s="594"/>
      <c r="H131" s="594"/>
      <c r="I131" s="594"/>
      <c r="J131" s="594"/>
    </row>
    <row r="132" spans="1:13">
      <c r="A132" s="112" t="s">
        <v>121</v>
      </c>
      <c r="C132" s="182" t="s">
        <v>390</v>
      </c>
    </row>
    <row r="133" spans="1:13">
      <c r="A133" s="112" t="s">
        <v>211</v>
      </c>
    </row>
    <row r="134" spans="1:13" ht="56.25" customHeight="1">
      <c r="A134" s="365" t="s">
        <v>123</v>
      </c>
      <c r="B134" s="587" t="s">
        <v>159</v>
      </c>
      <c r="C134" s="588"/>
      <c r="D134" s="588"/>
      <c r="E134" s="588"/>
      <c r="F134" s="589"/>
      <c r="G134" s="365" t="s">
        <v>212</v>
      </c>
      <c r="H134" s="365" t="s">
        <v>213</v>
      </c>
      <c r="I134" s="602" t="s">
        <v>214</v>
      </c>
      <c r="J134" s="602"/>
      <c r="K134" s="115"/>
      <c r="L134" s="110"/>
    </row>
    <row r="135" spans="1:13" ht="31.5" customHeight="1">
      <c r="A135" s="183"/>
      <c r="B135" s="583" t="s">
        <v>215</v>
      </c>
      <c r="C135" s="590"/>
      <c r="D135" s="590"/>
      <c r="E135" s="590"/>
      <c r="F135" s="591"/>
      <c r="G135" s="122">
        <f>I135/0.22*10</f>
        <v>13601219.999999998</v>
      </c>
      <c r="H135" s="152">
        <v>2.2000000000000002</v>
      </c>
      <c r="I135" s="616">
        <f>план!H389+план!H401</f>
        <v>299226.83999999997</v>
      </c>
      <c r="J135" s="616"/>
      <c r="K135" s="115"/>
      <c r="L135" s="110"/>
    </row>
    <row r="136" spans="1:13">
      <c r="A136" s="571" t="s">
        <v>141</v>
      </c>
      <c r="B136" s="572"/>
      <c r="C136" s="572"/>
      <c r="D136" s="572"/>
      <c r="E136" s="572"/>
      <c r="F136" s="573"/>
      <c r="G136" s="184"/>
      <c r="H136" s="138" t="s">
        <v>5</v>
      </c>
      <c r="I136" s="612">
        <f>I135</f>
        <v>299226.83999999997</v>
      </c>
      <c r="J136" s="612"/>
      <c r="K136" s="115"/>
      <c r="L136" s="110"/>
    </row>
    <row r="137" spans="1:13" s="112" customFormat="1" ht="10.5" customHeight="1">
      <c r="A137" s="179"/>
      <c r="B137" s="179"/>
      <c r="C137" s="179"/>
      <c r="D137" s="179"/>
      <c r="E137" s="179"/>
      <c r="F137" s="180"/>
      <c r="G137" s="181"/>
      <c r="H137" s="142"/>
      <c r="I137" s="114"/>
      <c r="K137" s="363"/>
    </row>
    <row r="138" spans="1:13">
      <c r="A138" s="112" t="s">
        <v>121</v>
      </c>
      <c r="C138" s="182" t="s">
        <v>394</v>
      </c>
    </row>
    <row r="139" spans="1:13">
      <c r="A139" s="112" t="s">
        <v>216</v>
      </c>
    </row>
    <row r="140" spans="1:13" ht="21.75" customHeight="1">
      <c r="A140" s="365" t="s">
        <v>123</v>
      </c>
      <c r="B140" s="602" t="s">
        <v>159</v>
      </c>
      <c r="C140" s="602"/>
      <c r="D140" s="602"/>
      <c r="E140" s="602"/>
      <c r="F140" s="602"/>
      <c r="G140" s="602"/>
      <c r="H140" s="602"/>
      <c r="I140" s="365" t="s">
        <v>217</v>
      </c>
      <c r="J140" s="22" t="s">
        <v>218</v>
      </c>
      <c r="K140" s="115"/>
      <c r="M140" s="110"/>
    </row>
    <row r="141" spans="1:13" ht="25.5" customHeight="1">
      <c r="A141" s="136" t="s">
        <v>134</v>
      </c>
      <c r="B141" s="583" t="s">
        <v>219</v>
      </c>
      <c r="C141" s="590"/>
      <c r="D141" s="590"/>
      <c r="E141" s="590"/>
      <c r="F141" s="590"/>
      <c r="G141" s="590"/>
      <c r="H141" s="591"/>
      <c r="I141" s="137"/>
      <c r="J141" s="122">
        <f>план!H390+план!H420</f>
        <v>0</v>
      </c>
      <c r="K141" s="115"/>
      <c r="M141" s="110"/>
    </row>
    <row r="142" spans="1:13" s="112" customFormat="1">
      <c r="A142" s="593" t="s">
        <v>141</v>
      </c>
      <c r="B142" s="593"/>
      <c r="C142" s="593"/>
      <c r="D142" s="593"/>
      <c r="E142" s="593"/>
      <c r="F142" s="593"/>
      <c r="G142" s="593"/>
      <c r="H142" s="593"/>
      <c r="I142" s="138" t="s">
        <v>5</v>
      </c>
      <c r="J142" s="133">
        <f>J141</f>
        <v>0</v>
      </c>
      <c r="M142" s="363"/>
    </row>
    <row r="143" spans="1:13" s="112" customFormat="1" ht="10.5" customHeight="1">
      <c r="A143" s="179"/>
      <c r="B143" s="179"/>
      <c r="C143" s="179"/>
      <c r="D143" s="179"/>
      <c r="E143" s="179"/>
      <c r="F143" s="180"/>
      <c r="G143" s="181"/>
      <c r="H143" s="142"/>
      <c r="I143" s="114"/>
      <c r="K143" s="363"/>
    </row>
    <row r="144" spans="1:13">
      <c r="A144" s="112" t="s">
        <v>121</v>
      </c>
      <c r="C144" s="182" t="s">
        <v>393</v>
      </c>
    </row>
    <row r="145" spans="1:13">
      <c r="A145" s="112" t="s">
        <v>220</v>
      </c>
    </row>
    <row r="146" spans="1:13" ht="21.75" customHeight="1">
      <c r="A146" s="365" t="s">
        <v>123</v>
      </c>
      <c r="B146" s="602" t="s">
        <v>159</v>
      </c>
      <c r="C146" s="602"/>
      <c r="D146" s="602"/>
      <c r="E146" s="602"/>
      <c r="F146" s="602"/>
      <c r="G146" s="602"/>
      <c r="H146" s="602"/>
      <c r="I146" s="365" t="s">
        <v>217</v>
      </c>
      <c r="J146" s="22" t="s">
        <v>218</v>
      </c>
      <c r="K146" s="115"/>
      <c r="M146" s="110"/>
    </row>
    <row r="147" spans="1:13" ht="25.5" customHeight="1">
      <c r="A147" s="136" t="s">
        <v>134</v>
      </c>
      <c r="B147" s="583" t="s">
        <v>221</v>
      </c>
      <c r="C147" s="590"/>
      <c r="D147" s="590"/>
      <c r="E147" s="590"/>
      <c r="F147" s="590"/>
      <c r="G147" s="590"/>
      <c r="H147" s="591"/>
      <c r="I147" s="137"/>
      <c r="J147" s="122">
        <f>план!H391</f>
        <v>0</v>
      </c>
      <c r="K147" s="115"/>
      <c r="M147" s="110"/>
    </row>
    <row r="148" spans="1:13" s="112" customFormat="1">
      <c r="A148" s="593" t="s">
        <v>141</v>
      </c>
      <c r="B148" s="593"/>
      <c r="C148" s="593"/>
      <c r="D148" s="593"/>
      <c r="E148" s="593"/>
      <c r="F148" s="593"/>
      <c r="G148" s="593"/>
      <c r="H148" s="593"/>
      <c r="I148" s="138" t="s">
        <v>5</v>
      </c>
      <c r="J148" s="133">
        <f>J147</f>
        <v>0</v>
      </c>
      <c r="M148" s="363"/>
    </row>
    <row r="149" spans="1:13" ht="15.75" customHeight="1">
      <c r="A149" s="594" t="s">
        <v>222</v>
      </c>
      <c r="B149" s="594"/>
      <c r="C149" s="594"/>
      <c r="D149" s="594"/>
      <c r="E149" s="594"/>
      <c r="F149" s="594"/>
      <c r="G149" s="594"/>
      <c r="H149" s="594"/>
      <c r="I149" s="594"/>
      <c r="J149" s="594"/>
    </row>
    <row r="150" spans="1:13" ht="5.25" customHeight="1"/>
    <row r="151" spans="1:13" s="364" customFormat="1" ht="22.5" customHeight="1">
      <c r="A151" s="364" t="s">
        <v>118</v>
      </c>
      <c r="D151" s="364" t="s">
        <v>223</v>
      </c>
      <c r="K151" s="343">
        <f>J156+J162+J168+J174+J179+H185+I193+I199+I204+I212+H218+J225-план!H129+J232+J239</f>
        <v>0</v>
      </c>
    </row>
    <row r="152" spans="1:13" ht="14.25">
      <c r="A152" s="166" t="s">
        <v>121</v>
      </c>
      <c r="C152" s="167">
        <v>243</v>
      </c>
    </row>
    <row r="153" spans="1:13">
      <c r="A153" s="112" t="s">
        <v>224</v>
      </c>
    </row>
    <row r="154" spans="1:13" ht="38.25">
      <c r="A154" s="373" t="s">
        <v>123</v>
      </c>
      <c r="B154" s="608" t="s">
        <v>0</v>
      </c>
      <c r="C154" s="608"/>
      <c r="D154" s="608"/>
      <c r="E154" s="608"/>
      <c r="F154" s="608"/>
      <c r="G154" s="608"/>
      <c r="H154" s="608"/>
      <c r="I154" s="608"/>
      <c r="J154" s="373" t="s">
        <v>166</v>
      </c>
      <c r="K154" s="115"/>
      <c r="L154" s="110"/>
    </row>
    <row r="155" spans="1:13" ht="25.5" customHeight="1">
      <c r="A155" s="136" t="s">
        <v>136</v>
      </c>
      <c r="B155" s="607" t="s">
        <v>383</v>
      </c>
      <c r="C155" s="607"/>
      <c r="D155" s="607"/>
      <c r="E155" s="607"/>
      <c r="F155" s="607"/>
      <c r="G155" s="607"/>
      <c r="H155" s="607"/>
      <c r="I155" s="607"/>
      <c r="J155" s="372">
        <f>план!H465+план!H466</f>
        <v>0</v>
      </c>
      <c r="K155" s="185"/>
      <c r="L155" s="110"/>
    </row>
    <row r="156" spans="1:13">
      <c r="A156" s="593" t="s">
        <v>141</v>
      </c>
      <c r="B156" s="593"/>
      <c r="C156" s="593"/>
      <c r="D156" s="593"/>
      <c r="E156" s="593"/>
      <c r="F156" s="593"/>
      <c r="G156" s="593"/>
      <c r="H156" s="593"/>
      <c r="I156" s="593"/>
      <c r="J156" s="374">
        <f>J155</f>
        <v>0</v>
      </c>
      <c r="K156" s="115"/>
      <c r="L156" s="139"/>
    </row>
    <row r="157" spans="1:13" ht="6.75" customHeight="1">
      <c r="A157" s="140"/>
      <c r="B157" s="140"/>
      <c r="C157" s="140"/>
      <c r="D157" s="140"/>
      <c r="E157" s="140"/>
      <c r="F157" s="140"/>
      <c r="G157" s="140"/>
      <c r="H157" s="140"/>
      <c r="I157" s="186"/>
      <c r="K157" s="115"/>
      <c r="L157" s="139"/>
    </row>
    <row r="158" spans="1:13">
      <c r="A158" s="112" t="s">
        <v>225</v>
      </c>
    </row>
    <row r="159" spans="1:13" ht="6" customHeight="1"/>
    <row r="160" spans="1:13" ht="38.25">
      <c r="A160" s="373" t="s">
        <v>123</v>
      </c>
      <c r="B160" s="608" t="s">
        <v>0</v>
      </c>
      <c r="C160" s="608"/>
      <c r="D160" s="608"/>
      <c r="E160" s="608"/>
      <c r="F160" s="608"/>
      <c r="G160" s="608"/>
      <c r="H160" s="608"/>
      <c r="I160" s="608"/>
      <c r="J160" s="373" t="s">
        <v>166</v>
      </c>
      <c r="K160" s="115"/>
      <c r="L160" s="110"/>
    </row>
    <row r="161" spans="1:12" ht="48" customHeight="1">
      <c r="A161" s="136" t="s">
        <v>136</v>
      </c>
      <c r="B161" s="607" t="s">
        <v>384</v>
      </c>
      <c r="C161" s="607"/>
      <c r="D161" s="607"/>
      <c r="E161" s="607"/>
      <c r="F161" s="607"/>
      <c r="G161" s="607"/>
      <c r="H161" s="607"/>
      <c r="I161" s="607"/>
      <c r="J161" s="372"/>
      <c r="K161" s="115"/>
      <c r="L161" s="110"/>
    </row>
    <row r="162" spans="1:12">
      <c r="A162" s="593" t="s">
        <v>141</v>
      </c>
      <c r="B162" s="593"/>
      <c r="C162" s="593"/>
      <c r="D162" s="593"/>
      <c r="E162" s="593"/>
      <c r="F162" s="593"/>
      <c r="G162" s="593"/>
      <c r="H162" s="593"/>
      <c r="I162" s="593"/>
      <c r="J162" s="374">
        <f>J161</f>
        <v>0</v>
      </c>
      <c r="K162" s="115"/>
      <c r="L162" s="139"/>
    </row>
    <row r="163" spans="1:12" ht="6.75" customHeight="1"/>
    <row r="164" spans="1:12" ht="14.25">
      <c r="A164" s="166" t="s">
        <v>121</v>
      </c>
      <c r="C164" s="167">
        <v>244</v>
      </c>
    </row>
    <row r="165" spans="1:12">
      <c r="A165" s="112" t="s">
        <v>226</v>
      </c>
    </row>
    <row r="166" spans="1:12" ht="38.25">
      <c r="A166" s="373" t="s">
        <v>123</v>
      </c>
      <c r="B166" s="608" t="s">
        <v>0</v>
      </c>
      <c r="C166" s="608"/>
      <c r="D166" s="608"/>
      <c r="E166" s="608"/>
      <c r="F166" s="608"/>
      <c r="G166" s="608"/>
      <c r="H166" s="608"/>
      <c r="I166" s="608"/>
      <c r="J166" s="373" t="s">
        <v>166</v>
      </c>
      <c r="K166" s="115"/>
      <c r="L166" s="110"/>
    </row>
    <row r="167" spans="1:12" ht="25.5" customHeight="1">
      <c r="A167" s="136" t="s">
        <v>136</v>
      </c>
      <c r="B167" s="592" t="s">
        <v>385</v>
      </c>
      <c r="C167" s="584"/>
      <c r="D167" s="584"/>
      <c r="E167" s="584"/>
      <c r="F167" s="584"/>
      <c r="G167" s="584"/>
      <c r="H167" s="584"/>
      <c r="I167" s="585"/>
      <c r="J167" s="372">
        <f>план!H467+план!H447+план!H448</f>
        <v>0</v>
      </c>
      <c r="K167" s="115"/>
      <c r="L167" s="110"/>
    </row>
    <row r="168" spans="1:12">
      <c r="A168" s="593" t="s">
        <v>141</v>
      </c>
      <c r="B168" s="593"/>
      <c r="C168" s="593"/>
      <c r="D168" s="593"/>
      <c r="E168" s="593"/>
      <c r="F168" s="593"/>
      <c r="G168" s="593"/>
      <c r="H168" s="593"/>
      <c r="I168" s="593"/>
      <c r="J168" s="374">
        <f>J167</f>
        <v>0</v>
      </c>
      <c r="K168" s="115"/>
      <c r="L168" s="139"/>
    </row>
    <row r="169" spans="1:12" ht="6.75" customHeight="1">
      <c r="A169" s="140"/>
      <c r="B169" s="140"/>
      <c r="C169" s="140"/>
      <c r="D169" s="140"/>
      <c r="E169" s="140"/>
      <c r="F169" s="140"/>
      <c r="G169" s="140"/>
      <c r="H169" s="140"/>
      <c r="I169" s="186"/>
      <c r="K169" s="115"/>
      <c r="L169" s="139"/>
    </row>
    <row r="170" spans="1:12">
      <c r="A170" s="112" t="s">
        <v>227</v>
      </c>
    </row>
    <row r="171" spans="1:12" ht="6" customHeight="1"/>
    <row r="172" spans="1:12" ht="38.25">
      <c r="A172" s="373" t="s">
        <v>123</v>
      </c>
      <c r="B172" s="608" t="s">
        <v>0</v>
      </c>
      <c r="C172" s="608"/>
      <c r="D172" s="608"/>
      <c r="E172" s="608"/>
      <c r="F172" s="608"/>
      <c r="G172" s="608"/>
      <c r="H172" s="608"/>
      <c r="I172" s="608"/>
      <c r="J172" s="373" t="s">
        <v>166</v>
      </c>
      <c r="K172" s="115"/>
      <c r="L172" s="110"/>
    </row>
    <row r="173" spans="1:12" ht="152.25" customHeight="1">
      <c r="A173" s="136" t="s">
        <v>136</v>
      </c>
      <c r="B173" s="603" t="s">
        <v>543</v>
      </c>
      <c r="C173" s="607"/>
      <c r="D173" s="607"/>
      <c r="E173" s="607"/>
      <c r="F173" s="607"/>
      <c r="G173" s="607"/>
      <c r="H173" s="607"/>
      <c r="I173" s="607"/>
      <c r="J173" s="372">
        <f>план!H453+план!H486</f>
        <v>6749050</v>
      </c>
      <c r="K173" s="115"/>
      <c r="L173" s="110"/>
    </row>
    <row r="174" spans="1:12">
      <c r="A174" s="593" t="s">
        <v>141</v>
      </c>
      <c r="B174" s="593"/>
      <c r="C174" s="593"/>
      <c r="D174" s="593"/>
      <c r="E174" s="593"/>
      <c r="F174" s="593"/>
      <c r="G174" s="593"/>
      <c r="H174" s="593"/>
      <c r="I174" s="593"/>
      <c r="J174" s="374">
        <f>J173</f>
        <v>6749050</v>
      </c>
      <c r="K174" s="115"/>
      <c r="L174" s="139"/>
    </row>
    <row r="175" spans="1:12" ht="6.75" customHeight="1">
      <c r="A175" s="140"/>
      <c r="B175" s="140"/>
      <c r="C175" s="140"/>
      <c r="D175" s="140"/>
      <c r="E175" s="140"/>
      <c r="F175" s="140"/>
      <c r="G175" s="140"/>
      <c r="H175" s="140"/>
      <c r="I175" s="140"/>
      <c r="J175" s="186"/>
      <c r="K175" s="115"/>
      <c r="L175" s="139"/>
    </row>
    <row r="176" spans="1:12" ht="15">
      <c r="A176" s="112" t="s">
        <v>228</v>
      </c>
    </row>
    <row r="177" spans="1:13" ht="25.5">
      <c r="A177" s="365" t="s">
        <v>123</v>
      </c>
      <c r="B177" s="587" t="s">
        <v>159</v>
      </c>
      <c r="C177" s="588"/>
      <c r="D177" s="588"/>
      <c r="E177" s="588"/>
      <c r="F177" s="588"/>
      <c r="G177" s="588"/>
      <c r="H177" s="588"/>
      <c r="I177" s="589"/>
      <c r="J177" s="365" t="s">
        <v>209</v>
      </c>
      <c r="K177" s="115"/>
      <c r="M177" s="110"/>
    </row>
    <row r="178" spans="1:13" ht="261" customHeight="1">
      <c r="A178" s="187" t="s">
        <v>134</v>
      </c>
      <c r="B178" s="609" t="s">
        <v>411</v>
      </c>
      <c r="C178" s="610"/>
      <c r="D178" s="610"/>
      <c r="E178" s="610"/>
      <c r="F178" s="610"/>
      <c r="G178" s="610"/>
      <c r="H178" s="610"/>
      <c r="I178" s="611"/>
      <c r="J178" s="176">
        <f>план!H473+план!H477+план!H454+план!H490+план!H494+план!H498</f>
        <v>642100</v>
      </c>
      <c r="K178" s="115"/>
      <c r="M178" s="110"/>
    </row>
    <row r="179" spans="1:13">
      <c r="A179" s="571" t="s">
        <v>141</v>
      </c>
      <c r="B179" s="572"/>
      <c r="C179" s="572"/>
      <c r="D179" s="572"/>
      <c r="E179" s="572"/>
      <c r="F179" s="572"/>
      <c r="G179" s="572"/>
      <c r="H179" s="572"/>
      <c r="I179" s="573"/>
      <c r="J179" s="133">
        <f>SUM(J178:J178)</f>
        <v>642100</v>
      </c>
      <c r="K179" s="115"/>
      <c r="M179" s="110"/>
    </row>
    <row r="181" spans="1:13" ht="15">
      <c r="A181" s="112" t="s">
        <v>229</v>
      </c>
    </row>
    <row r="183" spans="1:13" ht="25.5">
      <c r="A183" s="365" t="s">
        <v>123</v>
      </c>
      <c r="B183" s="587" t="s">
        <v>159</v>
      </c>
      <c r="C183" s="588"/>
      <c r="D183" s="588"/>
      <c r="E183" s="588"/>
      <c r="F183" s="588"/>
      <c r="G183" s="589"/>
      <c r="H183" s="365" t="s">
        <v>230</v>
      </c>
    </row>
    <row r="184" spans="1:13" ht="33" customHeight="1">
      <c r="A184" s="188"/>
      <c r="B184" s="604" t="s">
        <v>231</v>
      </c>
      <c r="C184" s="605"/>
      <c r="D184" s="605"/>
      <c r="E184" s="605"/>
      <c r="F184" s="605"/>
      <c r="G184" s="606"/>
      <c r="H184" s="122"/>
    </row>
    <row r="185" spans="1:13" s="112" customFormat="1" ht="12.75" customHeight="1">
      <c r="A185" s="571" t="s">
        <v>141</v>
      </c>
      <c r="B185" s="572"/>
      <c r="C185" s="572"/>
      <c r="D185" s="572"/>
      <c r="E185" s="572"/>
      <c r="F185" s="572"/>
      <c r="G185" s="573"/>
      <c r="H185" s="133">
        <f>H184</f>
        <v>0</v>
      </c>
      <c r="K185" s="363"/>
    </row>
    <row r="186" spans="1:13" s="110" customFormat="1" ht="10.5" customHeight="1">
      <c r="A186" s="188"/>
      <c r="B186" s="188"/>
      <c r="C186" s="188"/>
      <c r="D186" s="188"/>
      <c r="E186" s="188"/>
      <c r="F186" s="188"/>
      <c r="G186" s="188"/>
      <c r="H186" s="188"/>
    </row>
    <row r="187" spans="1:13">
      <c r="A187" s="594" t="s">
        <v>232</v>
      </c>
      <c r="B187" s="594"/>
      <c r="C187" s="594"/>
      <c r="D187" s="594"/>
      <c r="E187" s="594"/>
      <c r="F187" s="594"/>
      <c r="G187" s="594"/>
      <c r="H187" s="594"/>
      <c r="I187" s="594"/>
      <c r="J187" s="594"/>
    </row>
    <row r="188" spans="1:13">
      <c r="A188" s="115" t="s">
        <v>118</v>
      </c>
      <c r="D188" s="112" t="s">
        <v>223</v>
      </c>
    </row>
    <row r="189" spans="1:13">
      <c r="A189" s="112" t="s">
        <v>121</v>
      </c>
      <c r="C189" s="182">
        <v>831</v>
      </c>
    </row>
    <row r="190" spans="1:13">
      <c r="A190" s="112" t="s">
        <v>233</v>
      </c>
    </row>
    <row r="191" spans="1:13" ht="32.25" customHeight="1">
      <c r="A191" s="365" t="s">
        <v>123</v>
      </c>
      <c r="B191" s="602" t="s">
        <v>159</v>
      </c>
      <c r="C191" s="602"/>
      <c r="D191" s="602"/>
      <c r="E191" s="602"/>
      <c r="F191" s="602"/>
      <c r="G191" s="602"/>
      <c r="H191" s="370" t="s">
        <v>217</v>
      </c>
      <c r="I191" s="373" t="s">
        <v>218</v>
      </c>
      <c r="K191" s="115"/>
      <c r="L191" s="110"/>
    </row>
    <row r="192" spans="1:13" ht="30.75" customHeight="1">
      <c r="A192" s="136" t="s">
        <v>134</v>
      </c>
      <c r="B192" s="603" t="s">
        <v>234</v>
      </c>
      <c r="C192" s="603"/>
      <c r="D192" s="603"/>
      <c r="E192" s="603"/>
      <c r="F192" s="603"/>
      <c r="G192" s="603"/>
      <c r="H192" s="189"/>
      <c r="I192" s="122">
        <f>план!H456+план!H457+план!H458</f>
        <v>0</v>
      </c>
      <c r="K192" s="115"/>
      <c r="L192" s="110"/>
    </row>
    <row r="193" spans="1:12">
      <c r="A193" s="593" t="s">
        <v>141</v>
      </c>
      <c r="B193" s="593"/>
      <c r="C193" s="593"/>
      <c r="D193" s="593"/>
      <c r="E193" s="593"/>
      <c r="F193" s="593"/>
      <c r="G193" s="593"/>
      <c r="H193" s="378" t="s">
        <v>5</v>
      </c>
      <c r="I193" s="133">
        <f>I192</f>
        <v>0</v>
      </c>
      <c r="K193" s="115"/>
      <c r="L193" s="110"/>
    </row>
    <row r="194" spans="1:12" ht="4.5" customHeight="1"/>
    <row r="195" spans="1:12">
      <c r="A195" s="112" t="s">
        <v>121</v>
      </c>
      <c r="C195" s="182">
        <v>852</v>
      </c>
    </row>
    <row r="196" spans="1:12">
      <c r="A196" s="112" t="s">
        <v>421</v>
      </c>
    </row>
    <row r="197" spans="1:12" ht="32.25" customHeight="1">
      <c r="A197" s="365" t="s">
        <v>123</v>
      </c>
      <c r="B197" s="602" t="s">
        <v>159</v>
      </c>
      <c r="C197" s="602"/>
      <c r="D197" s="602"/>
      <c r="E197" s="602"/>
      <c r="F197" s="602"/>
      <c r="G197" s="602"/>
      <c r="H197" s="370" t="s">
        <v>217</v>
      </c>
      <c r="I197" s="373" t="s">
        <v>218</v>
      </c>
      <c r="K197" s="115"/>
      <c r="L197" s="110"/>
    </row>
    <row r="198" spans="1:12" ht="40.5" customHeight="1">
      <c r="A198" s="136" t="s">
        <v>134</v>
      </c>
      <c r="B198" s="603" t="s">
        <v>423</v>
      </c>
      <c r="C198" s="603"/>
      <c r="D198" s="603"/>
      <c r="E198" s="603"/>
      <c r="F198" s="603"/>
      <c r="G198" s="603"/>
      <c r="H198" s="189"/>
      <c r="I198" s="122">
        <f>план!H459</f>
        <v>0</v>
      </c>
      <c r="K198" s="115"/>
      <c r="L198" s="110"/>
    </row>
    <row r="199" spans="1:12">
      <c r="A199" s="593" t="s">
        <v>141</v>
      </c>
      <c r="B199" s="593"/>
      <c r="C199" s="593"/>
      <c r="D199" s="593"/>
      <c r="E199" s="593"/>
      <c r="F199" s="593"/>
      <c r="G199" s="593"/>
      <c r="H199" s="378" t="s">
        <v>5</v>
      </c>
      <c r="I199" s="133">
        <f>I198</f>
        <v>0</v>
      </c>
      <c r="K199" s="115"/>
      <c r="L199" s="110"/>
    </row>
    <row r="200" spans="1:12">
      <c r="A200" s="112" t="s">
        <v>121</v>
      </c>
      <c r="C200" s="182">
        <v>853</v>
      </c>
    </row>
    <row r="201" spans="1:12">
      <c r="A201" s="112" t="s">
        <v>422</v>
      </c>
    </row>
    <row r="202" spans="1:12" ht="28.5" customHeight="1">
      <c r="A202" s="365" t="s">
        <v>123</v>
      </c>
      <c r="B202" s="602" t="s">
        <v>159</v>
      </c>
      <c r="C202" s="602"/>
      <c r="D202" s="602"/>
      <c r="E202" s="602"/>
      <c r="F202" s="602"/>
      <c r="G202" s="602"/>
      <c r="H202" s="370" t="s">
        <v>217</v>
      </c>
      <c r="I202" s="373" t="s">
        <v>218</v>
      </c>
      <c r="K202" s="115"/>
      <c r="L202" s="110"/>
    </row>
    <row r="203" spans="1:12" ht="43.5" customHeight="1">
      <c r="A203" s="136" t="s">
        <v>134</v>
      </c>
      <c r="B203" s="603" t="s">
        <v>386</v>
      </c>
      <c r="C203" s="603"/>
      <c r="D203" s="603"/>
      <c r="E203" s="603"/>
      <c r="F203" s="603"/>
      <c r="G203" s="603"/>
      <c r="H203" s="189"/>
      <c r="I203" s="122">
        <f>план!H460+план!H461</f>
        <v>0</v>
      </c>
      <c r="K203" s="115"/>
      <c r="L203" s="110"/>
    </row>
    <row r="204" spans="1:12">
      <c r="A204" s="593" t="s">
        <v>141</v>
      </c>
      <c r="B204" s="593"/>
      <c r="C204" s="593"/>
      <c r="D204" s="593"/>
      <c r="E204" s="593"/>
      <c r="F204" s="593"/>
      <c r="G204" s="593"/>
      <c r="H204" s="378" t="s">
        <v>5</v>
      </c>
      <c r="I204" s="133">
        <f>I203</f>
        <v>0</v>
      </c>
      <c r="K204" s="115"/>
      <c r="L204" s="174"/>
    </row>
    <row r="205" spans="1:12" ht="15.75" customHeight="1">
      <c r="A205" s="594" t="s">
        <v>235</v>
      </c>
      <c r="B205" s="594"/>
      <c r="C205" s="594"/>
      <c r="D205" s="594"/>
      <c r="E205" s="594"/>
      <c r="F205" s="594"/>
      <c r="G205" s="594"/>
      <c r="H205" s="594"/>
      <c r="I205" s="594"/>
      <c r="J205" s="594"/>
    </row>
    <row r="206" spans="1:12">
      <c r="A206" s="115" t="s">
        <v>118</v>
      </c>
      <c r="D206" s="112" t="s">
        <v>223</v>
      </c>
    </row>
    <row r="207" spans="1:12">
      <c r="A207" s="364" t="s">
        <v>121</v>
      </c>
      <c r="B207" s="362"/>
      <c r="C207" s="116" t="s">
        <v>143</v>
      </c>
      <c r="D207" s="116"/>
      <c r="E207" s="113"/>
      <c r="F207" s="113"/>
      <c r="G207" s="117"/>
      <c r="H207" s="117"/>
    </row>
    <row r="208" spans="1:12">
      <c r="A208" s="595" t="s">
        <v>236</v>
      </c>
      <c r="B208" s="596"/>
      <c r="C208" s="596"/>
      <c r="D208" s="596"/>
      <c r="E208" s="596"/>
      <c r="F208" s="596"/>
      <c r="G208" s="596"/>
      <c r="H208" s="596"/>
    </row>
    <row r="209" spans="1:13" ht="3" customHeight="1"/>
    <row r="210" spans="1:13" ht="57.75" customHeight="1">
      <c r="A210" s="366" t="s">
        <v>123</v>
      </c>
      <c r="B210" s="587" t="s">
        <v>145</v>
      </c>
      <c r="C210" s="588"/>
      <c r="D210" s="588"/>
      <c r="E210" s="589"/>
      <c r="F210" s="366" t="s">
        <v>146</v>
      </c>
      <c r="G210" s="366" t="s">
        <v>147</v>
      </c>
      <c r="H210" s="366" t="s">
        <v>148</v>
      </c>
      <c r="I210" s="365" t="s">
        <v>149</v>
      </c>
      <c r="K210" s="115"/>
      <c r="M210" s="110"/>
    </row>
    <row r="211" spans="1:13" ht="27.75" customHeight="1">
      <c r="A211" s="129" t="s">
        <v>134</v>
      </c>
      <c r="B211" s="597" t="s">
        <v>150</v>
      </c>
      <c r="C211" s="598"/>
      <c r="D211" s="598"/>
      <c r="E211" s="599"/>
      <c r="F211" s="130"/>
      <c r="G211" s="131"/>
      <c r="H211" s="131"/>
      <c r="I211" s="122">
        <f>план!H444</f>
        <v>0</v>
      </c>
      <c r="K211" s="115"/>
      <c r="M211" s="110"/>
    </row>
    <row r="212" spans="1:13" s="112" customFormat="1">
      <c r="A212" s="132"/>
      <c r="B212" s="600" t="s">
        <v>141</v>
      </c>
      <c r="C212" s="600"/>
      <c r="D212" s="600"/>
      <c r="E212" s="601"/>
      <c r="F212" s="377" t="s">
        <v>5</v>
      </c>
      <c r="G212" s="377" t="s">
        <v>5</v>
      </c>
      <c r="H212" s="377" t="s">
        <v>5</v>
      </c>
      <c r="I212" s="133">
        <f>I211</f>
        <v>0</v>
      </c>
      <c r="M212" s="363"/>
    </row>
    <row r="213" spans="1:13" ht="13.5" customHeight="1">
      <c r="A213" s="112" t="s">
        <v>237</v>
      </c>
    </row>
    <row r="214" spans="1:13">
      <c r="A214" s="364" t="s">
        <v>121</v>
      </c>
      <c r="B214" s="362"/>
      <c r="C214" s="116" t="s">
        <v>158</v>
      </c>
      <c r="D214" s="116"/>
      <c r="E214" s="113"/>
      <c r="F214" s="113"/>
      <c r="G214" s="117"/>
      <c r="H214" s="117"/>
    </row>
    <row r="215" spans="1:13" ht="6.75" customHeight="1">
      <c r="A215" s="364"/>
      <c r="B215" s="362"/>
      <c r="C215" s="116"/>
      <c r="D215" s="116"/>
      <c r="E215" s="113"/>
      <c r="F215" s="113"/>
      <c r="G215" s="117"/>
      <c r="H215" s="117"/>
    </row>
    <row r="216" spans="1:13" ht="38.25">
      <c r="A216" s="365" t="s">
        <v>123</v>
      </c>
      <c r="B216" s="587" t="s">
        <v>159</v>
      </c>
      <c r="C216" s="588"/>
      <c r="D216" s="588"/>
      <c r="E216" s="589"/>
      <c r="F216" s="365" t="s">
        <v>160</v>
      </c>
      <c r="G216" s="365" t="s">
        <v>161</v>
      </c>
      <c r="H216" s="365" t="s">
        <v>162</v>
      </c>
      <c r="K216" s="115"/>
      <c r="M216" s="110"/>
    </row>
    <row r="217" spans="1:13" ht="28.5" customHeight="1">
      <c r="A217" s="136" t="s">
        <v>134</v>
      </c>
      <c r="B217" s="583" t="s">
        <v>163</v>
      </c>
      <c r="C217" s="590"/>
      <c r="D217" s="590"/>
      <c r="E217" s="591"/>
      <c r="F217" s="137"/>
      <c r="G217" s="137"/>
      <c r="H217" s="122">
        <f>план!H445</f>
        <v>0</v>
      </c>
      <c r="K217" s="115"/>
      <c r="M217" s="110"/>
    </row>
    <row r="218" spans="1:13">
      <c r="A218" s="571" t="s">
        <v>141</v>
      </c>
      <c r="B218" s="572"/>
      <c r="C218" s="572"/>
      <c r="D218" s="572"/>
      <c r="E218" s="573"/>
      <c r="F218" s="138" t="s">
        <v>5</v>
      </c>
      <c r="G218" s="138" t="s">
        <v>5</v>
      </c>
      <c r="H218" s="133">
        <f>SUM(H217:H217)</f>
        <v>0</v>
      </c>
      <c r="K218" s="115"/>
      <c r="M218" s="110"/>
    </row>
    <row r="219" spans="1:13" ht="7.5" customHeight="1"/>
    <row r="220" spans="1:13">
      <c r="A220" s="112" t="s">
        <v>238</v>
      </c>
    </row>
    <row r="221" spans="1:13">
      <c r="A221" s="364" t="s">
        <v>121</v>
      </c>
      <c r="B221" s="362"/>
      <c r="C221" s="116" t="s">
        <v>165</v>
      </c>
      <c r="D221" s="116"/>
      <c r="E221" s="113"/>
      <c r="F221" s="113"/>
      <c r="G221" s="117"/>
      <c r="H221" s="117"/>
    </row>
    <row r="222" spans="1:13" ht="6" customHeight="1"/>
    <row r="223" spans="1:13" ht="38.25">
      <c r="A223" s="373" t="s">
        <v>123</v>
      </c>
      <c r="B223" s="580" t="s">
        <v>0</v>
      </c>
      <c r="C223" s="581"/>
      <c r="D223" s="581"/>
      <c r="E223" s="581"/>
      <c r="F223" s="581"/>
      <c r="G223" s="581"/>
      <c r="H223" s="581"/>
      <c r="I223" s="582"/>
      <c r="J223" s="373" t="s">
        <v>166</v>
      </c>
      <c r="K223" s="115"/>
      <c r="M223" s="110"/>
    </row>
    <row r="224" spans="1:13" ht="31.5" customHeight="1">
      <c r="A224" s="136" t="s">
        <v>134</v>
      </c>
      <c r="B224" s="592" t="s">
        <v>167</v>
      </c>
      <c r="C224" s="584"/>
      <c r="D224" s="584"/>
      <c r="E224" s="584"/>
      <c r="F224" s="584"/>
      <c r="G224" s="584"/>
      <c r="H224" s="584"/>
      <c r="I224" s="585"/>
      <c r="J224" s="122">
        <f>план!H446</f>
        <v>0</v>
      </c>
      <c r="K224" s="115"/>
      <c r="M224" s="110"/>
    </row>
    <row r="225" spans="1:13">
      <c r="A225" s="571" t="s">
        <v>141</v>
      </c>
      <c r="B225" s="572"/>
      <c r="C225" s="572"/>
      <c r="D225" s="572"/>
      <c r="E225" s="572"/>
      <c r="F225" s="572"/>
      <c r="G225" s="572"/>
      <c r="H225" s="572"/>
      <c r="I225" s="573"/>
      <c r="J225" s="133">
        <f>J224</f>
        <v>0</v>
      </c>
      <c r="K225" s="115"/>
      <c r="M225" s="139"/>
    </row>
    <row r="226" spans="1:13" ht="7.5" customHeight="1"/>
    <row r="227" spans="1:13">
      <c r="A227" s="112" t="s">
        <v>538</v>
      </c>
    </row>
    <row r="228" spans="1:13">
      <c r="A228" s="364" t="s">
        <v>121</v>
      </c>
      <c r="B228" s="362"/>
      <c r="C228" s="116" t="s">
        <v>539</v>
      </c>
      <c r="D228" s="116"/>
      <c r="E228" s="113"/>
      <c r="F228" s="113"/>
      <c r="G228" s="117"/>
      <c r="H228" s="117"/>
    </row>
    <row r="229" spans="1:13" ht="6" customHeight="1"/>
    <row r="230" spans="1:13" ht="38.25">
      <c r="A230" s="373" t="s">
        <v>123</v>
      </c>
      <c r="B230" s="580" t="s">
        <v>0</v>
      </c>
      <c r="C230" s="581"/>
      <c r="D230" s="581"/>
      <c r="E230" s="581"/>
      <c r="F230" s="581"/>
      <c r="G230" s="581"/>
      <c r="H230" s="581"/>
      <c r="I230" s="582"/>
      <c r="J230" s="373" t="s">
        <v>166</v>
      </c>
      <c r="K230" s="115"/>
      <c r="M230" s="110"/>
    </row>
    <row r="231" spans="1:13" ht="31.5" customHeight="1">
      <c r="A231" s="136" t="s">
        <v>134</v>
      </c>
      <c r="B231" s="583" t="s">
        <v>540</v>
      </c>
      <c r="C231" s="584"/>
      <c r="D231" s="584"/>
      <c r="E231" s="584"/>
      <c r="F231" s="584"/>
      <c r="G231" s="584"/>
      <c r="H231" s="584"/>
      <c r="I231" s="585"/>
      <c r="J231" s="122">
        <f>план!H481</f>
        <v>2282100</v>
      </c>
      <c r="K231" s="115"/>
      <c r="M231" s="110"/>
    </row>
    <row r="232" spans="1:13">
      <c r="A232" s="571" t="s">
        <v>141</v>
      </c>
      <c r="B232" s="572"/>
      <c r="C232" s="572"/>
      <c r="D232" s="572"/>
      <c r="E232" s="572"/>
      <c r="F232" s="572"/>
      <c r="G232" s="572"/>
      <c r="H232" s="572"/>
      <c r="I232" s="573"/>
      <c r="J232" s="133">
        <f>J231</f>
        <v>2282100</v>
      </c>
      <c r="K232" s="115"/>
      <c r="M232" s="139"/>
    </row>
    <row r="233" spans="1:13" ht="7.5" customHeight="1"/>
    <row r="234" spans="1:13" ht="30.75" customHeight="1">
      <c r="A234" s="586" t="s">
        <v>541</v>
      </c>
      <c r="B234" s="586"/>
      <c r="C234" s="586"/>
      <c r="D234" s="586"/>
      <c r="E234" s="586"/>
      <c r="F234" s="586"/>
      <c r="G234" s="586"/>
      <c r="H234" s="586"/>
      <c r="I234" s="586"/>
      <c r="J234" s="586"/>
    </row>
    <row r="235" spans="1:13">
      <c r="A235" s="364" t="s">
        <v>121</v>
      </c>
      <c r="B235" s="362"/>
      <c r="C235" s="116" t="s">
        <v>168</v>
      </c>
      <c r="D235" s="116"/>
      <c r="E235" s="113"/>
      <c r="F235" s="113"/>
      <c r="G235" s="117"/>
      <c r="H235" s="117"/>
    </row>
    <row r="236" spans="1:13" ht="6" customHeight="1"/>
    <row r="237" spans="1:13" ht="38.25">
      <c r="A237" s="373" t="s">
        <v>123</v>
      </c>
      <c r="B237" s="580" t="s">
        <v>0</v>
      </c>
      <c r="C237" s="581"/>
      <c r="D237" s="581"/>
      <c r="E237" s="581"/>
      <c r="F237" s="581"/>
      <c r="G237" s="581"/>
      <c r="H237" s="581"/>
      <c r="I237" s="582"/>
      <c r="J237" s="373" t="s">
        <v>166</v>
      </c>
      <c r="K237" s="115"/>
      <c r="M237" s="110"/>
    </row>
    <row r="238" spans="1:13" ht="31.5" customHeight="1">
      <c r="A238" s="136" t="s">
        <v>134</v>
      </c>
      <c r="B238" s="583" t="s">
        <v>540</v>
      </c>
      <c r="C238" s="584"/>
      <c r="D238" s="584"/>
      <c r="E238" s="584"/>
      <c r="F238" s="584"/>
      <c r="G238" s="584"/>
      <c r="H238" s="584"/>
      <c r="I238" s="585"/>
      <c r="J238" s="122">
        <f>план!H482</f>
        <v>689200</v>
      </c>
      <c r="K238" s="115"/>
      <c r="M238" s="110"/>
    </row>
    <row r="239" spans="1:13">
      <c r="A239" s="571" t="s">
        <v>141</v>
      </c>
      <c r="B239" s="572"/>
      <c r="C239" s="572"/>
      <c r="D239" s="572"/>
      <c r="E239" s="572"/>
      <c r="F239" s="572"/>
      <c r="G239" s="572"/>
      <c r="H239" s="572"/>
      <c r="I239" s="573"/>
      <c r="J239" s="133">
        <f>J238</f>
        <v>689200</v>
      </c>
      <c r="K239" s="115"/>
      <c r="M239" s="139"/>
    </row>
    <row r="240" spans="1:13" s="112" customFormat="1" ht="36.75" customHeight="1">
      <c r="A240" s="179"/>
      <c r="B240" s="179"/>
      <c r="C240" s="574" t="s">
        <v>537</v>
      </c>
      <c r="D240" s="574"/>
      <c r="E240" s="574"/>
      <c r="F240" s="575"/>
      <c r="G240" s="575"/>
      <c r="H240" s="190" t="s">
        <v>536</v>
      </c>
      <c r="I240" s="116"/>
      <c r="K240" s="363"/>
    </row>
    <row r="241" spans="1:13" s="112" customFormat="1" ht="12" customHeight="1">
      <c r="A241" s="179"/>
      <c r="B241" s="179"/>
      <c r="C241" s="179"/>
      <c r="D241" s="179"/>
      <c r="E241" s="179"/>
      <c r="F241" s="576" t="s">
        <v>239</v>
      </c>
      <c r="G241" s="576"/>
      <c r="H241" s="191" t="s">
        <v>240</v>
      </c>
      <c r="I241" s="117"/>
      <c r="K241" s="363"/>
    </row>
    <row r="242" spans="1:13" s="112" customFormat="1" ht="12" customHeight="1">
      <c r="A242" s="179"/>
      <c r="B242" s="192" t="str">
        <f>план!C11</f>
        <v xml:space="preserve"> « 10 »января  2022г.</v>
      </c>
      <c r="C242" s="179"/>
      <c r="D242" s="179"/>
      <c r="E242" s="179"/>
      <c r="F242" s="193"/>
      <c r="G242" s="375"/>
      <c r="H242" s="191"/>
      <c r="I242" s="117"/>
      <c r="K242" s="363"/>
    </row>
    <row r="243" spans="1:13" s="112" customFormat="1" ht="12" customHeight="1">
      <c r="A243" s="179"/>
      <c r="B243" s="192"/>
      <c r="C243" s="179"/>
      <c r="D243" s="179"/>
      <c r="E243" s="179"/>
      <c r="F243" s="193"/>
      <c r="G243" s="375"/>
      <c r="H243" s="191"/>
      <c r="I243" s="117"/>
      <c r="K243" s="363"/>
    </row>
    <row r="244" spans="1:13">
      <c r="A244" s="379"/>
      <c r="B244" s="379"/>
      <c r="C244" s="379"/>
      <c r="D244" s="379"/>
      <c r="E244" s="379"/>
    </row>
    <row r="245" spans="1:13" ht="28.5" customHeight="1">
      <c r="A245" s="577" t="s">
        <v>241</v>
      </c>
      <c r="B245" s="578"/>
      <c r="C245" s="578"/>
      <c r="D245" s="578"/>
      <c r="E245" s="579"/>
      <c r="F245" s="194">
        <f>J20+I29+I36+I43+J50+G66+F75+I84+H89+J100+J105+J112+J118+I136+J142+J148+J156+J162+J168+J174+J179+H185+I193+I199+I204+I212+H218+J225+J130+J232+J239</f>
        <v>60408797.240000002</v>
      </c>
      <c r="G245" s="112" t="s">
        <v>242</v>
      </c>
    </row>
    <row r="246" spans="1:13" ht="18" customHeight="1">
      <c r="A246" s="577" t="s">
        <v>243</v>
      </c>
      <c r="B246" s="578"/>
      <c r="C246" s="578"/>
      <c r="D246" s="578"/>
      <c r="E246" s="579"/>
      <c r="F246" s="195">
        <f>план!H497+план!H493+план!H489+план!H485+план!H480+план!H476+план!H472+план!H464+план!H443+план!H438+план!H434+план!H430+план!H426+план!H410+план!H404+план!H400+план!H366</f>
        <v>60408797.239999995</v>
      </c>
      <c r="G246" s="112" t="s">
        <v>244</v>
      </c>
    </row>
    <row r="247" spans="1:13" ht="17.25" customHeight="1">
      <c r="A247" s="570" t="s">
        <v>245</v>
      </c>
      <c r="B247" s="570"/>
      <c r="C247" s="570"/>
      <c r="D247" s="570"/>
      <c r="E247" s="570"/>
      <c r="F247" s="194">
        <f>F245-F246</f>
        <v>0</v>
      </c>
      <c r="G247" s="196">
        <f>F245+'расчет вб 2023 '!F154-план!H28</f>
        <v>0</v>
      </c>
    </row>
    <row r="248" spans="1:13">
      <c r="F248" s="185"/>
    </row>
    <row r="249" spans="1:13">
      <c r="A249" s="379"/>
      <c r="B249" s="379"/>
      <c r="C249" s="379"/>
      <c r="D249" s="379"/>
      <c r="E249" s="379"/>
    </row>
    <row r="250" spans="1:13">
      <c r="A250" s="566" t="s">
        <v>542</v>
      </c>
      <c r="B250" s="566"/>
      <c r="C250" s="566"/>
      <c r="D250" s="566"/>
      <c r="E250" s="566"/>
      <c r="F250" s="566"/>
      <c r="G250" s="566"/>
      <c r="H250" s="566"/>
      <c r="I250" s="566"/>
      <c r="J250" s="566"/>
    </row>
    <row r="251" spans="1:13" ht="12.75" customHeight="1">
      <c r="A251" s="567" t="s">
        <v>123</v>
      </c>
      <c r="B251" s="567" t="s">
        <v>124</v>
      </c>
      <c r="C251" s="567" t="s">
        <v>125</v>
      </c>
      <c r="D251" s="565" t="s">
        <v>126</v>
      </c>
      <c r="E251" s="565"/>
      <c r="F251" s="565"/>
      <c r="G251" s="565"/>
      <c r="H251" s="567" t="s">
        <v>127</v>
      </c>
      <c r="I251" s="567" t="s">
        <v>128</v>
      </c>
      <c r="J251" s="567" t="s">
        <v>129</v>
      </c>
    </row>
    <row r="252" spans="1:13">
      <c r="A252" s="568"/>
      <c r="B252" s="568"/>
      <c r="C252" s="568"/>
      <c r="D252" s="565" t="s">
        <v>130</v>
      </c>
      <c r="E252" s="565" t="s">
        <v>7</v>
      </c>
      <c r="F252" s="565"/>
      <c r="G252" s="565"/>
      <c r="H252" s="568"/>
      <c r="I252" s="568"/>
      <c r="J252" s="568"/>
    </row>
    <row r="253" spans="1:13" ht="38.25">
      <c r="A253" s="569"/>
      <c r="B253" s="569"/>
      <c r="C253" s="569"/>
      <c r="D253" s="565"/>
      <c r="E253" s="376" t="s">
        <v>131</v>
      </c>
      <c r="F253" s="376" t="s">
        <v>132</v>
      </c>
      <c r="G253" s="376" t="s">
        <v>133</v>
      </c>
      <c r="H253" s="569"/>
      <c r="I253" s="569"/>
      <c r="J253" s="569"/>
      <c r="M253" s="197" t="s">
        <v>131</v>
      </c>
    </row>
    <row r="254" spans="1:13">
      <c r="A254" s="198">
        <v>1</v>
      </c>
      <c r="B254" s="198">
        <v>2</v>
      </c>
      <c r="C254" s="198">
        <v>3</v>
      </c>
      <c r="D254" s="199">
        <v>4</v>
      </c>
      <c r="E254" s="199">
        <v>5</v>
      </c>
      <c r="F254" s="199">
        <v>6</v>
      </c>
      <c r="G254" s="199">
        <v>7</v>
      </c>
      <c r="H254" s="199">
        <v>8</v>
      </c>
      <c r="I254" s="199">
        <v>9</v>
      </c>
      <c r="J254" s="199">
        <v>10</v>
      </c>
      <c r="M254" s="200">
        <v>5</v>
      </c>
    </row>
    <row r="255" spans="1:13" ht="38.25">
      <c r="A255" s="201" t="s">
        <v>134</v>
      </c>
      <c r="B255" s="202" t="s">
        <v>135</v>
      </c>
      <c r="C255" s="203">
        <f>'расчет 2022 '!C269</f>
        <v>7</v>
      </c>
      <c r="D255" s="204">
        <f>E255+F255+G255</f>
        <v>41434.018571428569</v>
      </c>
      <c r="E255" s="204">
        <f>M255/C255</f>
        <v>41434.018571428569</v>
      </c>
      <c r="F255" s="204"/>
      <c r="G255" s="204"/>
      <c r="H255" s="204"/>
      <c r="I255" s="204"/>
      <c r="J255" s="204">
        <f>D255*12*C255</f>
        <v>3480457.5599999996</v>
      </c>
      <c r="M255" s="205">
        <f>'расчет 2022 '!M269</f>
        <v>290038.13</v>
      </c>
    </row>
    <row r="256" spans="1:13" ht="25.5">
      <c r="A256" s="201" t="s">
        <v>136</v>
      </c>
      <c r="B256" s="202" t="s">
        <v>137</v>
      </c>
      <c r="C256" s="203">
        <f>'расчет 2022 '!C270</f>
        <v>109.61</v>
      </c>
      <c r="D256" s="204">
        <f>E256+F256+G256</f>
        <v>16713.963287504183</v>
      </c>
      <c r="E256" s="204">
        <f>M256/C256</f>
        <v>13911.674117325063</v>
      </c>
      <c r="F256" s="204"/>
      <c r="G256" s="204">
        <f>L256/C256</f>
        <v>2802.28917017912</v>
      </c>
      <c r="H256" s="204"/>
      <c r="I256" s="204"/>
      <c r="J256" s="204">
        <f>D256*12*C256</f>
        <v>21984210.191319998</v>
      </c>
      <c r="K256" s="206">
        <f>K259*64.3%</f>
        <v>3685906.99132</v>
      </c>
      <c r="L256" s="207">
        <f>K256/12</f>
        <v>307158.91594333336</v>
      </c>
      <c r="M256" s="205">
        <f>'расчет 2022 '!M270</f>
        <v>1524858.6</v>
      </c>
    </row>
    <row r="257" spans="1:13" ht="38.25">
      <c r="A257" s="201" t="s">
        <v>138</v>
      </c>
      <c r="B257" s="202" t="s">
        <v>139</v>
      </c>
      <c r="C257" s="203">
        <f>'расчет 2022 '!C271</f>
        <v>0</v>
      </c>
      <c r="D257" s="204">
        <f>E257+F257+G257</f>
        <v>0</v>
      </c>
      <c r="E257" s="204"/>
      <c r="F257" s="204"/>
      <c r="G257" s="204"/>
      <c r="H257" s="204"/>
      <c r="I257" s="204"/>
      <c r="J257" s="204">
        <f>D257*12*C257</f>
        <v>0</v>
      </c>
      <c r="K257" s="206"/>
      <c r="L257" s="207">
        <f>K257/12</f>
        <v>0</v>
      </c>
      <c r="M257" s="205">
        <f>'расчет 2022 '!M271</f>
        <v>0</v>
      </c>
    </row>
    <row r="258" spans="1:13" ht="24.75" customHeight="1">
      <c r="A258" s="201" t="s">
        <v>246</v>
      </c>
      <c r="B258" s="202" t="s">
        <v>140</v>
      </c>
      <c r="C258" s="203">
        <f>'расчет 2022 '!C272</f>
        <v>46</v>
      </c>
      <c r="D258" s="204">
        <f>E258+F258+G258</f>
        <v>17597.341030217391</v>
      </c>
      <c r="E258" s="204">
        <f>M258/C258</f>
        <v>13890</v>
      </c>
      <c r="F258" s="204"/>
      <c r="G258" s="204">
        <f>L258/C258</f>
        <v>3707.3410302173916</v>
      </c>
      <c r="H258" s="204"/>
      <c r="I258" s="204"/>
      <c r="J258" s="204">
        <f>D258*12*C258</f>
        <v>9713732.2486800011</v>
      </c>
      <c r="K258" s="206">
        <f>K259-K256-K257</f>
        <v>2046452.2486800002</v>
      </c>
      <c r="L258" s="207">
        <f>K258/12</f>
        <v>170537.68739000001</v>
      </c>
      <c r="M258" s="205">
        <f>'расчет 2022 '!M272</f>
        <v>638940</v>
      </c>
    </row>
    <row r="259" spans="1:13">
      <c r="A259" s="208" t="s">
        <v>141</v>
      </c>
      <c r="B259" s="208"/>
      <c r="C259" s="209">
        <f>SUM(C255:C258)</f>
        <v>162.61000000000001</v>
      </c>
      <c r="D259" s="210">
        <f>SUM(D255:D258)</f>
        <v>75745.322889150135</v>
      </c>
      <c r="E259" s="211" t="s">
        <v>5</v>
      </c>
      <c r="F259" s="211" t="s">
        <v>5</v>
      </c>
      <c r="G259" s="211" t="s">
        <v>5</v>
      </c>
      <c r="H259" s="211" t="s">
        <v>5</v>
      </c>
      <c r="I259" s="211" t="s">
        <v>5</v>
      </c>
      <c r="J259" s="204">
        <f>SUM(J255:J258)</f>
        <v>35178400</v>
      </c>
      <c r="K259" s="212">
        <v>5732359.2400000002</v>
      </c>
      <c r="L259" s="213"/>
      <c r="M259" s="185">
        <f>SUM(M255:M258)</f>
        <v>2453836.73</v>
      </c>
    </row>
    <row r="260" spans="1:13">
      <c r="K260" s="214">
        <f>план!H411+план!H412+план!H369+план!H370+план!H439-J259</f>
        <v>0</v>
      </c>
      <c r="L260" s="215" t="s">
        <v>247</v>
      </c>
    </row>
    <row r="261" spans="1:13">
      <c r="A261" s="566">
        <v>974403</v>
      </c>
      <c r="B261" s="566"/>
      <c r="C261" s="566"/>
      <c r="D261" s="566"/>
      <c r="E261" s="566"/>
      <c r="F261" s="566"/>
      <c r="G261" s="566"/>
      <c r="H261" s="566"/>
      <c r="I261" s="566"/>
      <c r="J261" s="566"/>
    </row>
    <row r="262" spans="1:13" ht="12.75" customHeight="1">
      <c r="A262" s="567" t="s">
        <v>123</v>
      </c>
      <c r="B262" s="567" t="s">
        <v>124</v>
      </c>
      <c r="C262" s="567" t="s">
        <v>125</v>
      </c>
      <c r="D262" s="565" t="s">
        <v>126</v>
      </c>
      <c r="E262" s="565"/>
      <c r="F262" s="565"/>
      <c r="G262" s="565"/>
      <c r="H262" s="567" t="s">
        <v>127</v>
      </c>
      <c r="I262" s="567" t="s">
        <v>128</v>
      </c>
      <c r="J262" s="567" t="s">
        <v>129</v>
      </c>
    </row>
    <row r="263" spans="1:13">
      <c r="A263" s="568"/>
      <c r="B263" s="568"/>
      <c r="C263" s="568"/>
      <c r="D263" s="565" t="s">
        <v>130</v>
      </c>
      <c r="E263" s="565" t="s">
        <v>7</v>
      </c>
      <c r="F263" s="565"/>
      <c r="G263" s="565"/>
      <c r="H263" s="568"/>
      <c r="I263" s="568"/>
      <c r="J263" s="568"/>
    </row>
    <row r="264" spans="1:13" ht="38.25">
      <c r="A264" s="569"/>
      <c r="B264" s="569"/>
      <c r="C264" s="569"/>
      <c r="D264" s="565"/>
      <c r="E264" s="376" t="s">
        <v>131</v>
      </c>
      <c r="F264" s="376" t="s">
        <v>132</v>
      </c>
      <c r="G264" s="376" t="s">
        <v>133</v>
      </c>
      <c r="H264" s="569"/>
      <c r="I264" s="569"/>
      <c r="J264" s="569"/>
    </row>
    <row r="265" spans="1:13">
      <c r="A265" s="198">
        <v>1</v>
      </c>
      <c r="B265" s="198">
        <v>2</v>
      </c>
      <c r="C265" s="198">
        <v>3</v>
      </c>
      <c r="D265" s="199">
        <v>4</v>
      </c>
      <c r="E265" s="199">
        <v>5</v>
      </c>
      <c r="F265" s="199">
        <v>6</v>
      </c>
      <c r="G265" s="199">
        <v>7</v>
      </c>
      <c r="H265" s="199">
        <v>8</v>
      </c>
      <c r="I265" s="199">
        <v>9</v>
      </c>
      <c r="J265" s="199">
        <v>10</v>
      </c>
    </row>
    <row r="266" spans="1:13" ht="38.25">
      <c r="A266" s="201" t="s">
        <v>134</v>
      </c>
      <c r="B266" s="202" t="s">
        <v>135</v>
      </c>
      <c r="C266" s="203"/>
      <c r="D266" s="204">
        <f>E266+F266+G266</f>
        <v>0</v>
      </c>
      <c r="E266" s="204"/>
      <c r="F266" s="204"/>
      <c r="G266" s="204"/>
      <c r="H266" s="204"/>
      <c r="I266" s="204"/>
      <c r="J266" s="204">
        <f>D266*12</f>
        <v>0</v>
      </c>
    </row>
    <row r="267" spans="1:13" ht="25.5">
      <c r="A267" s="201" t="s">
        <v>136</v>
      </c>
      <c r="B267" s="202" t="s">
        <v>137</v>
      </c>
      <c r="C267" s="203">
        <f>C256</f>
        <v>109.61</v>
      </c>
      <c r="D267" s="204">
        <f>E267+F267+G267</f>
        <v>218.14463400541311</v>
      </c>
      <c r="E267" s="204"/>
      <c r="F267" s="204"/>
      <c r="G267" s="204">
        <f>L267/C267</f>
        <v>218.14463400541311</v>
      </c>
      <c r="H267" s="204"/>
      <c r="I267" s="204"/>
      <c r="J267" s="204">
        <f>D267*12*C267</f>
        <v>286930</v>
      </c>
      <c r="K267" s="206">
        <f>K271</f>
        <v>286930</v>
      </c>
      <c r="L267" s="216">
        <f>K267/12</f>
        <v>23910.833333333332</v>
      </c>
    </row>
    <row r="268" spans="1:13" ht="38.25">
      <c r="A268" s="201" t="s">
        <v>138</v>
      </c>
      <c r="B268" s="202" t="s">
        <v>139</v>
      </c>
      <c r="C268" s="203"/>
      <c r="D268" s="204">
        <f>E268+F268+G268</f>
        <v>0</v>
      </c>
      <c r="E268" s="204"/>
      <c r="F268" s="204"/>
      <c r="G268" s="204"/>
      <c r="H268" s="204"/>
      <c r="I268" s="204"/>
      <c r="J268" s="204">
        <f>D268*12</f>
        <v>0</v>
      </c>
      <c r="K268" s="206"/>
      <c r="L268" s="216"/>
    </row>
    <row r="269" spans="1:13" ht="18" customHeight="1">
      <c r="A269" s="201" t="s">
        <v>138</v>
      </c>
      <c r="B269" s="202" t="s">
        <v>140</v>
      </c>
      <c r="C269" s="203"/>
      <c r="D269" s="204">
        <f>E269+F269+G269</f>
        <v>0</v>
      </c>
      <c r="E269" s="204"/>
      <c r="F269" s="204"/>
      <c r="G269" s="204"/>
      <c r="H269" s="204"/>
      <c r="I269" s="204"/>
      <c r="J269" s="204">
        <f>D269*12</f>
        <v>0</v>
      </c>
      <c r="K269" s="206"/>
      <c r="L269" s="216"/>
    </row>
    <row r="270" spans="1:13">
      <c r="A270" s="208" t="s">
        <v>141</v>
      </c>
      <c r="B270" s="208"/>
      <c r="C270" s="217" t="s">
        <v>5</v>
      </c>
      <c r="D270" s="210">
        <f>SUM(D266:D269)</f>
        <v>218.14463400541311</v>
      </c>
      <c r="E270" s="211" t="s">
        <v>5</v>
      </c>
      <c r="F270" s="211" t="s">
        <v>5</v>
      </c>
      <c r="G270" s="211" t="s">
        <v>5</v>
      </c>
      <c r="H270" s="211" t="s">
        <v>5</v>
      </c>
      <c r="I270" s="211" t="s">
        <v>5</v>
      </c>
      <c r="J270" s="218">
        <f>SUM(J266:J269)</f>
        <v>286930</v>
      </c>
      <c r="K270" s="219"/>
      <c r="L270" s="216"/>
    </row>
    <row r="271" spans="1:13">
      <c r="K271" s="174">
        <f>план!H405+план!H406</f>
        <v>286930</v>
      </c>
      <c r="L271" s="216"/>
    </row>
    <row r="272" spans="1:13">
      <c r="K272" s="128">
        <f>J270-K271</f>
        <v>0</v>
      </c>
      <c r="L272" s="216"/>
    </row>
  </sheetData>
  <mergeCells count="169">
    <mergeCell ref="A1:J1"/>
    <mergeCell ref="B2:I2"/>
    <mergeCell ref="A3:J3"/>
    <mergeCell ref="A5:C5"/>
    <mergeCell ref="A7:J7"/>
    <mergeCell ref="A9:B9"/>
    <mergeCell ref="B28:E28"/>
    <mergeCell ref="B29:E29"/>
    <mergeCell ref="B34:E34"/>
    <mergeCell ref="B35:E35"/>
    <mergeCell ref="B36:E36"/>
    <mergeCell ref="B41:F41"/>
    <mergeCell ref="J13:J15"/>
    <mergeCell ref="D14:D15"/>
    <mergeCell ref="E14:G14"/>
    <mergeCell ref="A22:J22"/>
    <mergeCell ref="A25:H25"/>
    <mergeCell ref="B27:E27"/>
    <mergeCell ref="A13:A15"/>
    <mergeCell ref="B13:B15"/>
    <mergeCell ref="C13:C15"/>
    <mergeCell ref="D13:G13"/>
    <mergeCell ref="H13:H15"/>
    <mergeCell ref="I13:I15"/>
    <mergeCell ref="B56:E56"/>
    <mergeCell ref="B57:E57"/>
    <mergeCell ref="B58:E58"/>
    <mergeCell ref="B59:E59"/>
    <mergeCell ref="B60:E60"/>
    <mergeCell ref="B61:E61"/>
    <mergeCell ref="B42:F42"/>
    <mergeCell ref="A43:F43"/>
    <mergeCell ref="B48:I48"/>
    <mergeCell ref="B49:I49"/>
    <mergeCell ref="A50:I50"/>
    <mergeCell ref="A54:J54"/>
    <mergeCell ref="A71:J71"/>
    <mergeCell ref="B72:E72"/>
    <mergeCell ref="B73:E73"/>
    <mergeCell ref="B74:E74"/>
    <mergeCell ref="A75:E75"/>
    <mergeCell ref="A76:J76"/>
    <mergeCell ref="B62:E62"/>
    <mergeCell ref="B63:E63"/>
    <mergeCell ref="B64:E64"/>
    <mergeCell ref="B65:E65"/>
    <mergeCell ref="B66:E66"/>
    <mergeCell ref="A68:H68"/>
    <mergeCell ref="B88:E88"/>
    <mergeCell ref="A89:E89"/>
    <mergeCell ref="B92:F92"/>
    <mergeCell ref="B93:F93"/>
    <mergeCell ref="B94:F94"/>
    <mergeCell ref="B95:F95"/>
    <mergeCell ref="B80:E80"/>
    <mergeCell ref="B81:E81"/>
    <mergeCell ref="B82:E82"/>
    <mergeCell ref="B83:E83"/>
    <mergeCell ref="A84:E84"/>
    <mergeCell ref="B87:E87"/>
    <mergeCell ref="B104:I104"/>
    <mergeCell ref="A105:I105"/>
    <mergeCell ref="B110:I110"/>
    <mergeCell ref="B111:I111"/>
    <mergeCell ref="A112:I112"/>
    <mergeCell ref="B116:I116"/>
    <mergeCell ref="B96:F96"/>
    <mergeCell ref="B97:F97"/>
    <mergeCell ref="B98:F98"/>
    <mergeCell ref="B99:F99"/>
    <mergeCell ref="A100:F100"/>
    <mergeCell ref="B103:I103"/>
    <mergeCell ref="B126:F126"/>
    <mergeCell ref="B127:F127"/>
    <mergeCell ref="B128:F128"/>
    <mergeCell ref="B129:F129"/>
    <mergeCell ref="A130:F130"/>
    <mergeCell ref="A131:J131"/>
    <mergeCell ref="B117:I117"/>
    <mergeCell ref="A118:I118"/>
    <mergeCell ref="B122:F122"/>
    <mergeCell ref="B123:F123"/>
    <mergeCell ref="B124:F124"/>
    <mergeCell ref="B125:F125"/>
    <mergeCell ref="B140:H140"/>
    <mergeCell ref="B141:H141"/>
    <mergeCell ref="A142:H142"/>
    <mergeCell ref="B146:H146"/>
    <mergeCell ref="B147:H147"/>
    <mergeCell ref="A148:H148"/>
    <mergeCell ref="B134:F134"/>
    <mergeCell ref="I134:J134"/>
    <mergeCell ref="B135:F135"/>
    <mergeCell ref="I135:J135"/>
    <mergeCell ref="A136:F136"/>
    <mergeCell ref="I136:J136"/>
    <mergeCell ref="A162:I162"/>
    <mergeCell ref="B166:I166"/>
    <mergeCell ref="B167:I167"/>
    <mergeCell ref="A168:I168"/>
    <mergeCell ref="B172:I172"/>
    <mergeCell ref="B173:I173"/>
    <mergeCell ref="A149:J149"/>
    <mergeCell ref="B154:I154"/>
    <mergeCell ref="B155:I155"/>
    <mergeCell ref="A156:I156"/>
    <mergeCell ref="B160:I160"/>
    <mergeCell ref="B161:I161"/>
    <mergeCell ref="A185:G185"/>
    <mergeCell ref="A187:J187"/>
    <mergeCell ref="B191:G191"/>
    <mergeCell ref="B192:G192"/>
    <mergeCell ref="A193:G193"/>
    <mergeCell ref="B197:G197"/>
    <mergeCell ref="A174:I174"/>
    <mergeCell ref="B177:I177"/>
    <mergeCell ref="B178:I178"/>
    <mergeCell ref="A179:I179"/>
    <mergeCell ref="B183:G183"/>
    <mergeCell ref="B184:G184"/>
    <mergeCell ref="A208:H208"/>
    <mergeCell ref="B210:E210"/>
    <mergeCell ref="B211:E211"/>
    <mergeCell ref="B212:E212"/>
    <mergeCell ref="B216:E216"/>
    <mergeCell ref="B217:E217"/>
    <mergeCell ref="B198:G198"/>
    <mergeCell ref="A199:G199"/>
    <mergeCell ref="B202:G202"/>
    <mergeCell ref="B203:G203"/>
    <mergeCell ref="A204:G204"/>
    <mergeCell ref="A205:J205"/>
    <mergeCell ref="A232:I232"/>
    <mergeCell ref="A234:J234"/>
    <mergeCell ref="B237:I237"/>
    <mergeCell ref="B238:I238"/>
    <mergeCell ref="A239:I239"/>
    <mergeCell ref="C240:E240"/>
    <mergeCell ref="F240:G240"/>
    <mergeCell ref="A218:E218"/>
    <mergeCell ref="B223:I223"/>
    <mergeCell ref="B224:I224"/>
    <mergeCell ref="A225:I225"/>
    <mergeCell ref="B230:I230"/>
    <mergeCell ref="B231:I231"/>
    <mergeCell ref="F241:G241"/>
    <mergeCell ref="A245:E245"/>
    <mergeCell ref="A246:E246"/>
    <mergeCell ref="A247:E247"/>
    <mergeCell ref="A250:J250"/>
    <mergeCell ref="A251:A253"/>
    <mergeCell ref="B251:B253"/>
    <mergeCell ref="C251:C253"/>
    <mergeCell ref="D251:G251"/>
    <mergeCell ref="H251:H253"/>
    <mergeCell ref="I262:I264"/>
    <mergeCell ref="J262:J264"/>
    <mergeCell ref="D263:D264"/>
    <mergeCell ref="E263:G263"/>
    <mergeCell ref="I251:I253"/>
    <mergeCell ref="J251:J253"/>
    <mergeCell ref="D252:D253"/>
    <mergeCell ref="E252:G252"/>
    <mergeCell ref="A261:J261"/>
    <mergeCell ref="A262:A264"/>
    <mergeCell ref="B262:B264"/>
    <mergeCell ref="C262:C264"/>
    <mergeCell ref="D262:G262"/>
    <mergeCell ref="H262:H264"/>
  </mergeCells>
  <pageMargins left="0.70866141732283472" right="0.11811023622047245" top="0.15748031496062992" bottom="0.15748031496062992" header="0" footer="0"/>
  <pageSetup paperSize="9" scale="47" fitToHeight="3" orientation="portrait" r:id="rId1"/>
  <rowBreaks count="1" manualBreakCount="1">
    <brk id="90"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8"/>
  <sheetViews>
    <sheetView view="pageBreakPreview" zoomScaleNormal="100" zoomScaleSheetLayoutView="100" workbookViewId="0">
      <selection activeCell="B2" sqref="B2:J2"/>
    </sheetView>
  </sheetViews>
  <sheetFormatPr defaultRowHeight="12.75"/>
  <cols>
    <col min="1" max="1" width="6.5703125" style="115" customWidth="1"/>
    <col min="2" max="2" width="20.28515625" style="115" customWidth="1"/>
    <col min="3" max="3" width="16.28515625" style="115" customWidth="1"/>
    <col min="4" max="4" width="17.140625" style="115" customWidth="1"/>
    <col min="5" max="5" width="14.85546875" style="115" customWidth="1"/>
    <col min="6" max="6" width="17" style="115" customWidth="1"/>
    <col min="7" max="7" width="15" style="115" customWidth="1"/>
    <col min="8" max="8" width="14.5703125" style="115" customWidth="1"/>
    <col min="9" max="9" width="14" style="115" customWidth="1"/>
    <col min="10" max="10" width="17.28515625" style="110" customWidth="1"/>
    <col min="11" max="11" width="12.140625" style="110" customWidth="1"/>
    <col min="12" max="12" width="9" style="115" customWidth="1"/>
    <col min="13" max="256" width="9.140625" style="115"/>
    <col min="257" max="257" width="6.5703125" style="115" customWidth="1"/>
    <col min="258" max="258" width="20.28515625" style="115" customWidth="1"/>
    <col min="259" max="259" width="16.28515625" style="115" customWidth="1"/>
    <col min="260" max="260" width="17.140625" style="115" customWidth="1"/>
    <col min="261" max="261" width="14.85546875" style="115" customWidth="1"/>
    <col min="262" max="262" width="17" style="115" customWidth="1"/>
    <col min="263" max="263" width="15" style="115" customWidth="1"/>
    <col min="264" max="264" width="14.5703125" style="115" customWidth="1"/>
    <col min="265" max="265" width="14" style="115" customWidth="1"/>
    <col min="266" max="266" width="17.28515625" style="115" customWidth="1"/>
    <col min="267" max="267" width="12.140625" style="115" customWidth="1"/>
    <col min="268" max="268" width="9" style="115" customWidth="1"/>
    <col min="269" max="512" width="9.140625" style="115"/>
    <col min="513" max="513" width="6.5703125" style="115" customWidth="1"/>
    <col min="514" max="514" width="20.28515625" style="115" customWidth="1"/>
    <col min="515" max="515" width="16.28515625" style="115" customWidth="1"/>
    <col min="516" max="516" width="17.140625" style="115" customWidth="1"/>
    <col min="517" max="517" width="14.85546875" style="115" customWidth="1"/>
    <col min="518" max="518" width="17" style="115" customWidth="1"/>
    <col min="519" max="519" width="15" style="115" customWidth="1"/>
    <col min="520" max="520" width="14.5703125" style="115" customWidth="1"/>
    <col min="521" max="521" width="14" style="115" customWidth="1"/>
    <col min="522" max="522" width="17.28515625" style="115" customWidth="1"/>
    <col min="523" max="523" width="12.140625" style="115" customWidth="1"/>
    <col min="524" max="524" width="9" style="115" customWidth="1"/>
    <col min="525" max="768" width="9.140625" style="115"/>
    <col min="769" max="769" width="6.5703125" style="115" customWidth="1"/>
    <col min="770" max="770" width="20.28515625" style="115" customWidth="1"/>
    <col min="771" max="771" width="16.28515625" style="115" customWidth="1"/>
    <col min="772" max="772" width="17.140625" style="115" customWidth="1"/>
    <col min="773" max="773" width="14.85546875" style="115" customWidth="1"/>
    <col min="774" max="774" width="17" style="115" customWidth="1"/>
    <col min="775" max="775" width="15" style="115" customWidth="1"/>
    <col min="776" max="776" width="14.5703125" style="115" customWidth="1"/>
    <col min="777" max="777" width="14" style="115" customWidth="1"/>
    <col min="778" max="778" width="17.28515625" style="115" customWidth="1"/>
    <col min="779" max="779" width="12.140625" style="115" customWidth="1"/>
    <col min="780" max="780" width="9" style="115" customWidth="1"/>
    <col min="781" max="1024" width="9.140625" style="115"/>
    <col min="1025" max="1025" width="6.5703125" style="115" customWidth="1"/>
    <col min="1026" max="1026" width="20.28515625" style="115" customWidth="1"/>
    <col min="1027" max="1027" width="16.28515625" style="115" customWidth="1"/>
    <col min="1028" max="1028" width="17.140625" style="115" customWidth="1"/>
    <col min="1029" max="1029" width="14.85546875" style="115" customWidth="1"/>
    <col min="1030" max="1030" width="17" style="115" customWidth="1"/>
    <col min="1031" max="1031" width="15" style="115" customWidth="1"/>
    <col min="1032" max="1032" width="14.5703125" style="115" customWidth="1"/>
    <col min="1033" max="1033" width="14" style="115" customWidth="1"/>
    <col min="1034" max="1034" width="17.28515625" style="115" customWidth="1"/>
    <col min="1035" max="1035" width="12.140625" style="115" customWidth="1"/>
    <col min="1036" max="1036" width="9" style="115" customWidth="1"/>
    <col min="1037" max="1280" width="9.140625" style="115"/>
    <col min="1281" max="1281" width="6.5703125" style="115" customWidth="1"/>
    <col min="1282" max="1282" width="20.28515625" style="115" customWidth="1"/>
    <col min="1283" max="1283" width="16.28515625" style="115" customWidth="1"/>
    <col min="1284" max="1284" width="17.140625" style="115" customWidth="1"/>
    <col min="1285" max="1285" width="14.85546875" style="115" customWidth="1"/>
    <col min="1286" max="1286" width="17" style="115" customWidth="1"/>
    <col min="1287" max="1287" width="15" style="115" customWidth="1"/>
    <col min="1288" max="1288" width="14.5703125" style="115" customWidth="1"/>
    <col min="1289" max="1289" width="14" style="115" customWidth="1"/>
    <col min="1290" max="1290" width="17.28515625" style="115" customWidth="1"/>
    <col min="1291" max="1291" width="12.140625" style="115" customWidth="1"/>
    <col min="1292" max="1292" width="9" style="115" customWidth="1"/>
    <col min="1293" max="1536" width="9.140625" style="115"/>
    <col min="1537" max="1537" width="6.5703125" style="115" customWidth="1"/>
    <col min="1538" max="1538" width="20.28515625" style="115" customWidth="1"/>
    <col min="1539" max="1539" width="16.28515625" style="115" customWidth="1"/>
    <col min="1540" max="1540" width="17.140625" style="115" customWidth="1"/>
    <col min="1541" max="1541" width="14.85546875" style="115" customWidth="1"/>
    <col min="1542" max="1542" width="17" style="115" customWidth="1"/>
    <col min="1543" max="1543" width="15" style="115" customWidth="1"/>
    <col min="1544" max="1544" width="14.5703125" style="115" customWidth="1"/>
    <col min="1545" max="1545" width="14" style="115" customWidth="1"/>
    <col min="1546" max="1546" width="17.28515625" style="115" customWidth="1"/>
    <col min="1547" max="1547" width="12.140625" style="115" customWidth="1"/>
    <col min="1548" max="1548" width="9" style="115" customWidth="1"/>
    <col min="1549" max="1792" width="9.140625" style="115"/>
    <col min="1793" max="1793" width="6.5703125" style="115" customWidth="1"/>
    <col min="1794" max="1794" width="20.28515625" style="115" customWidth="1"/>
    <col min="1795" max="1795" width="16.28515625" style="115" customWidth="1"/>
    <col min="1796" max="1796" width="17.140625" style="115" customWidth="1"/>
    <col min="1797" max="1797" width="14.85546875" style="115" customWidth="1"/>
    <col min="1798" max="1798" width="17" style="115" customWidth="1"/>
    <col min="1799" max="1799" width="15" style="115" customWidth="1"/>
    <col min="1800" max="1800" width="14.5703125" style="115" customWidth="1"/>
    <col min="1801" max="1801" width="14" style="115" customWidth="1"/>
    <col min="1802" max="1802" width="17.28515625" style="115" customWidth="1"/>
    <col min="1803" max="1803" width="12.140625" style="115" customWidth="1"/>
    <col min="1804" max="1804" width="9" style="115" customWidth="1"/>
    <col min="1805" max="2048" width="9.140625" style="115"/>
    <col min="2049" max="2049" width="6.5703125" style="115" customWidth="1"/>
    <col min="2050" max="2050" width="20.28515625" style="115" customWidth="1"/>
    <col min="2051" max="2051" width="16.28515625" style="115" customWidth="1"/>
    <col min="2052" max="2052" width="17.140625" style="115" customWidth="1"/>
    <col min="2053" max="2053" width="14.85546875" style="115" customWidth="1"/>
    <col min="2054" max="2054" width="17" style="115" customWidth="1"/>
    <col min="2055" max="2055" width="15" style="115" customWidth="1"/>
    <col min="2056" max="2056" width="14.5703125" style="115" customWidth="1"/>
    <col min="2057" max="2057" width="14" style="115" customWidth="1"/>
    <col min="2058" max="2058" width="17.28515625" style="115" customWidth="1"/>
    <col min="2059" max="2059" width="12.140625" style="115" customWidth="1"/>
    <col min="2060" max="2060" width="9" style="115" customWidth="1"/>
    <col min="2061" max="2304" width="9.140625" style="115"/>
    <col min="2305" max="2305" width="6.5703125" style="115" customWidth="1"/>
    <col min="2306" max="2306" width="20.28515625" style="115" customWidth="1"/>
    <col min="2307" max="2307" width="16.28515625" style="115" customWidth="1"/>
    <col min="2308" max="2308" width="17.140625" style="115" customWidth="1"/>
    <col min="2309" max="2309" width="14.85546875" style="115" customWidth="1"/>
    <col min="2310" max="2310" width="17" style="115" customWidth="1"/>
    <col min="2311" max="2311" width="15" style="115" customWidth="1"/>
    <col min="2312" max="2312" width="14.5703125" style="115" customWidth="1"/>
    <col min="2313" max="2313" width="14" style="115" customWidth="1"/>
    <col min="2314" max="2314" width="17.28515625" style="115" customWidth="1"/>
    <col min="2315" max="2315" width="12.140625" style="115" customWidth="1"/>
    <col min="2316" max="2316" width="9" style="115" customWidth="1"/>
    <col min="2317" max="2560" width="9.140625" style="115"/>
    <col min="2561" max="2561" width="6.5703125" style="115" customWidth="1"/>
    <col min="2562" max="2562" width="20.28515625" style="115" customWidth="1"/>
    <col min="2563" max="2563" width="16.28515625" style="115" customWidth="1"/>
    <col min="2564" max="2564" width="17.140625" style="115" customWidth="1"/>
    <col min="2565" max="2565" width="14.85546875" style="115" customWidth="1"/>
    <col min="2566" max="2566" width="17" style="115" customWidth="1"/>
    <col min="2567" max="2567" width="15" style="115" customWidth="1"/>
    <col min="2568" max="2568" width="14.5703125" style="115" customWidth="1"/>
    <col min="2569" max="2569" width="14" style="115" customWidth="1"/>
    <col min="2570" max="2570" width="17.28515625" style="115" customWidth="1"/>
    <col min="2571" max="2571" width="12.140625" style="115" customWidth="1"/>
    <col min="2572" max="2572" width="9" style="115" customWidth="1"/>
    <col min="2573" max="2816" width="9.140625" style="115"/>
    <col min="2817" max="2817" width="6.5703125" style="115" customWidth="1"/>
    <col min="2818" max="2818" width="20.28515625" style="115" customWidth="1"/>
    <col min="2819" max="2819" width="16.28515625" style="115" customWidth="1"/>
    <col min="2820" max="2820" width="17.140625" style="115" customWidth="1"/>
    <col min="2821" max="2821" width="14.85546875" style="115" customWidth="1"/>
    <col min="2822" max="2822" width="17" style="115" customWidth="1"/>
    <col min="2823" max="2823" width="15" style="115" customWidth="1"/>
    <col min="2824" max="2824" width="14.5703125" style="115" customWidth="1"/>
    <col min="2825" max="2825" width="14" style="115" customWidth="1"/>
    <col min="2826" max="2826" width="17.28515625" style="115" customWidth="1"/>
    <col min="2827" max="2827" width="12.140625" style="115" customWidth="1"/>
    <col min="2828" max="2828" width="9" style="115" customWidth="1"/>
    <col min="2829" max="3072" width="9.140625" style="115"/>
    <col min="3073" max="3073" width="6.5703125" style="115" customWidth="1"/>
    <col min="3074" max="3074" width="20.28515625" style="115" customWidth="1"/>
    <col min="3075" max="3075" width="16.28515625" style="115" customWidth="1"/>
    <col min="3076" max="3076" width="17.140625" style="115" customWidth="1"/>
    <col min="3077" max="3077" width="14.85546875" style="115" customWidth="1"/>
    <col min="3078" max="3078" width="17" style="115" customWidth="1"/>
    <col min="3079" max="3079" width="15" style="115" customWidth="1"/>
    <col min="3080" max="3080" width="14.5703125" style="115" customWidth="1"/>
    <col min="3081" max="3081" width="14" style="115" customWidth="1"/>
    <col min="3082" max="3082" width="17.28515625" style="115" customWidth="1"/>
    <col min="3083" max="3083" width="12.140625" style="115" customWidth="1"/>
    <col min="3084" max="3084" width="9" style="115" customWidth="1"/>
    <col min="3085" max="3328" width="9.140625" style="115"/>
    <col min="3329" max="3329" width="6.5703125" style="115" customWidth="1"/>
    <col min="3330" max="3330" width="20.28515625" style="115" customWidth="1"/>
    <col min="3331" max="3331" width="16.28515625" style="115" customWidth="1"/>
    <col min="3332" max="3332" width="17.140625" style="115" customWidth="1"/>
    <col min="3333" max="3333" width="14.85546875" style="115" customWidth="1"/>
    <col min="3334" max="3334" width="17" style="115" customWidth="1"/>
    <col min="3335" max="3335" width="15" style="115" customWidth="1"/>
    <col min="3336" max="3336" width="14.5703125" style="115" customWidth="1"/>
    <col min="3337" max="3337" width="14" style="115" customWidth="1"/>
    <col min="3338" max="3338" width="17.28515625" style="115" customWidth="1"/>
    <col min="3339" max="3339" width="12.140625" style="115" customWidth="1"/>
    <col min="3340" max="3340" width="9" style="115" customWidth="1"/>
    <col min="3341" max="3584" width="9.140625" style="115"/>
    <col min="3585" max="3585" width="6.5703125" style="115" customWidth="1"/>
    <col min="3586" max="3586" width="20.28515625" style="115" customWidth="1"/>
    <col min="3587" max="3587" width="16.28515625" style="115" customWidth="1"/>
    <col min="3588" max="3588" width="17.140625" style="115" customWidth="1"/>
    <col min="3589" max="3589" width="14.85546875" style="115" customWidth="1"/>
    <col min="3590" max="3590" width="17" style="115" customWidth="1"/>
    <col min="3591" max="3591" width="15" style="115" customWidth="1"/>
    <col min="3592" max="3592" width="14.5703125" style="115" customWidth="1"/>
    <col min="3593" max="3593" width="14" style="115" customWidth="1"/>
    <col min="3594" max="3594" width="17.28515625" style="115" customWidth="1"/>
    <col min="3595" max="3595" width="12.140625" style="115" customWidth="1"/>
    <col min="3596" max="3596" width="9" style="115" customWidth="1"/>
    <col min="3597" max="3840" width="9.140625" style="115"/>
    <col min="3841" max="3841" width="6.5703125" style="115" customWidth="1"/>
    <col min="3842" max="3842" width="20.28515625" style="115" customWidth="1"/>
    <col min="3843" max="3843" width="16.28515625" style="115" customWidth="1"/>
    <col min="3844" max="3844" width="17.140625" style="115" customWidth="1"/>
    <col min="3845" max="3845" width="14.85546875" style="115" customWidth="1"/>
    <col min="3846" max="3846" width="17" style="115" customWidth="1"/>
    <col min="3847" max="3847" width="15" style="115" customWidth="1"/>
    <col min="3848" max="3848" width="14.5703125" style="115" customWidth="1"/>
    <col min="3849" max="3849" width="14" style="115" customWidth="1"/>
    <col min="3850" max="3850" width="17.28515625" style="115" customWidth="1"/>
    <col min="3851" max="3851" width="12.140625" style="115" customWidth="1"/>
    <col min="3852" max="3852" width="9" style="115" customWidth="1"/>
    <col min="3853" max="4096" width="9.140625" style="115"/>
    <col min="4097" max="4097" width="6.5703125" style="115" customWidth="1"/>
    <col min="4098" max="4098" width="20.28515625" style="115" customWidth="1"/>
    <col min="4099" max="4099" width="16.28515625" style="115" customWidth="1"/>
    <col min="4100" max="4100" width="17.140625" style="115" customWidth="1"/>
    <col min="4101" max="4101" width="14.85546875" style="115" customWidth="1"/>
    <col min="4102" max="4102" width="17" style="115" customWidth="1"/>
    <col min="4103" max="4103" width="15" style="115" customWidth="1"/>
    <col min="4104" max="4104" width="14.5703125" style="115" customWidth="1"/>
    <col min="4105" max="4105" width="14" style="115" customWidth="1"/>
    <col min="4106" max="4106" width="17.28515625" style="115" customWidth="1"/>
    <col min="4107" max="4107" width="12.140625" style="115" customWidth="1"/>
    <col min="4108" max="4108" width="9" style="115" customWidth="1"/>
    <col min="4109" max="4352" width="9.140625" style="115"/>
    <col min="4353" max="4353" width="6.5703125" style="115" customWidth="1"/>
    <col min="4354" max="4354" width="20.28515625" style="115" customWidth="1"/>
    <col min="4355" max="4355" width="16.28515625" style="115" customWidth="1"/>
    <col min="4356" max="4356" width="17.140625" style="115" customWidth="1"/>
    <col min="4357" max="4357" width="14.85546875" style="115" customWidth="1"/>
    <col min="4358" max="4358" width="17" style="115" customWidth="1"/>
    <col min="4359" max="4359" width="15" style="115" customWidth="1"/>
    <col min="4360" max="4360" width="14.5703125" style="115" customWidth="1"/>
    <col min="4361" max="4361" width="14" style="115" customWidth="1"/>
    <col min="4362" max="4362" width="17.28515625" style="115" customWidth="1"/>
    <col min="4363" max="4363" width="12.140625" style="115" customWidth="1"/>
    <col min="4364" max="4364" width="9" style="115" customWidth="1"/>
    <col min="4365" max="4608" width="9.140625" style="115"/>
    <col min="4609" max="4609" width="6.5703125" style="115" customWidth="1"/>
    <col min="4610" max="4610" width="20.28515625" style="115" customWidth="1"/>
    <col min="4611" max="4611" width="16.28515625" style="115" customWidth="1"/>
    <col min="4612" max="4612" width="17.140625" style="115" customWidth="1"/>
    <col min="4613" max="4613" width="14.85546875" style="115" customWidth="1"/>
    <col min="4614" max="4614" width="17" style="115" customWidth="1"/>
    <col min="4615" max="4615" width="15" style="115" customWidth="1"/>
    <col min="4616" max="4616" width="14.5703125" style="115" customWidth="1"/>
    <col min="4617" max="4617" width="14" style="115" customWidth="1"/>
    <col min="4618" max="4618" width="17.28515625" style="115" customWidth="1"/>
    <col min="4619" max="4619" width="12.140625" style="115" customWidth="1"/>
    <col min="4620" max="4620" width="9" style="115" customWidth="1"/>
    <col min="4621" max="4864" width="9.140625" style="115"/>
    <col min="4865" max="4865" width="6.5703125" style="115" customWidth="1"/>
    <col min="4866" max="4866" width="20.28515625" style="115" customWidth="1"/>
    <col min="4867" max="4867" width="16.28515625" style="115" customWidth="1"/>
    <col min="4868" max="4868" width="17.140625" style="115" customWidth="1"/>
    <col min="4869" max="4869" width="14.85546875" style="115" customWidth="1"/>
    <col min="4870" max="4870" width="17" style="115" customWidth="1"/>
    <col min="4871" max="4871" width="15" style="115" customWidth="1"/>
    <col min="4872" max="4872" width="14.5703125" style="115" customWidth="1"/>
    <col min="4873" max="4873" width="14" style="115" customWidth="1"/>
    <col min="4874" max="4874" width="17.28515625" style="115" customWidth="1"/>
    <col min="4875" max="4875" width="12.140625" style="115" customWidth="1"/>
    <col min="4876" max="4876" width="9" style="115" customWidth="1"/>
    <col min="4877" max="5120" width="9.140625" style="115"/>
    <col min="5121" max="5121" width="6.5703125" style="115" customWidth="1"/>
    <col min="5122" max="5122" width="20.28515625" style="115" customWidth="1"/>
    <col min="5123" max="5123" width="16.28515625" style="115" customWidth="1"/>
    <col min="5124" max="5124" width="17.140625" style="115" customWidth="1"/>
    <col min="5125" max="5125" width="14.85546875" style="115" customWidth="1"/>
    <col min="5126" max="5126" width="17" style="115" customWidth="1"/>
    <col min="5127" max="5127" width="15" style="115" customWidth="1"/>
    <col min="5128" max="5128" width="14.5703125" style="115" customWidth="1"/>
    <col min="5129" max="5129" width="14" style="115" customWidth="1"/>
    <col min="5130" max="5130" width="17.28515625" style="115" customWidth="1"/>
    <col min="5131" max="5131" width="12.140625" style="115" customWidth="1"/>
    <col min="5132" max="5132" width="9" style="115" customWidth="1"/>
    <col min="5133" max="5376" width="9.140625" style="115"/>
    <col min="5377" max="5377" width="6.5703125" style="115" customWidth="1"/>
    <col min="5378" max="5378" width="20.28515625" style="115" customWidth="1"/>
    <col min="5379" max="5379" width="16.28515625" style="115" customWidth="1"/>
    <col min="5380" max="5380" width="17.140625" style="115" customWidth="1"/>
    <col min="5381" max="5381" width="14.85546875" style="115" customWidth="1"/>
    <col min="5382" max="5382" width="17" style="115" customWidth="1"/>
    <col min="5383" max="5383" width="15" style="115" customWidth="1"/>
    <col min="5384" max="5384" width="14.5703125" style="115" customWidth="1"/>
    <col min="5385" max="5385" width="14" style="115" customWidth="1"/>
    <col min="5386" max="5386" width="17.28515625" style="115" customWidth="1"/>
    <col min="5387" max="5387" width="12.140625" style="115" customWidth="1"/>
    <col min="5388" max="5388" width="9" style="115" customWidth="1"/>
    <col min="5389" max="5632" width="9.140625" style="115"/>
    <col min="5633" max="5633" width="6.5703125" style="115" customWidth="1"/>
    <col min="5634" max="5634" width="20.28515625" style="115" customWidth="1"/>
    <col min="5635" max="5635" width="16.28515625" style="115" customWidth="1"/>
    <col min="5636" max="5636" width="17.140625" style="115" customWidth="1"/>
    <col min="5637" max="5637" width="14.85546875" style="115" customWidth="1"/>
    <col min="5638" max="5638" width="17" style="115" customWidth="1"/>
    <col min="5639" max="5639" width="15" style="115" customWidth="1"/>
    <col min="5640" max="5640" width="14.5703125" style="115" customWidth="1"/>
    <col min="5641" max="5641" width="14" style="115" customWidth="1"/>
    <col min="5642" max="5642" width="17.28515625" style="115" customWidth="1"/>
    <col min="5643" max="5643" width="12.140625" style="115" customWidth="1"/>
    <col min="5644" max="5644" width="9" style="115" customWidth="1"/>
    <col min="5645" max="5888" width="9.140625" style="115"/>
    <col min="5889" max="5889" width="6.5703125" style="115" customWidth="1"/>
    <col min="5890" max="5890" width="20.28515625" style="115" customWidth="1"/>
    <col min="5891" max="5891" width="16.28515625" style="115" customWidth="1"/>
    <col min="5892" max="5892" width="17.140625" style="115" customWidth="1"/>
    <col min="5893" max="5893" width="14.85546875" style="115" customWidth="1"/>
    <col min="5894" max="5894" width="17" style="115" customWidth="1"/>
    <col min="5895" max="5895" width="15" style="115" customWidth="1"/>
    <col min="5896" max="5896" width="14.5703125" style="115" customWidth="1"/>
    <col min="5897" max="5897" width="14" style="115" customWidth="1"/>
    <col min="5898" max="5898" width="17.28515625" style="115" customWidth="1"/>
    <col min="5899" max="5899" width="12.140625" style="115" customWidth="1"/>
    <col min="5900" max="5900" width="9" style="115" customWidth="1"/>
    <col min="5901" max="6144" width="9.140625" style="115"/>
    <col min="6145" max="6145" width="6.5703125" style="115" customWidth="1"/>
    <col min="6146" max="6146" width="20.28515625" style="115" customWidth="1"/>
    <col min="6147" max="6147" width="16.28515625" style="115" customWidth="1"/>
    <col min="6148" max="6148" width="17.140625" style="115" customWidth="1"/>
    <col min="6149" max="6149" width="14.85546875" style="115" customWidth="1"/>
    <col min="6150" max="6150" width="17" style="115" customWidth="1"/>
    <col min="6151" max="6151" width="15" style="115" customWidth="1"/>
    <col min="6152" max="6152" width="14.5703125" style="115" customWidth="1"/>
    <col min="6153" max="6153" width="14" style="115" customWidth="1"/>
    <col min="6154" max="6154" width="17.28515625" style="115" customWidth="1"/>
    <col min="6155" max="6155" width="12.140625" style="115" customWidth="1"/>
    <col min="6156" max="6156" width="9" style="115" customWidth="1"/>
    <col min="6157" max="6400" width="9.140625" style="115"/>
    <col min="6401" max="6401" width="6.5703125" style="115" customWidth="1"/>
    <col min="6402" max="6402" width="20.28515625" style="115" customWidth="1"/>
    <col min="6403" max="6403" width="16.28515625" style="115" customWidth="1"/>
    <col min="6404" max="6404" width="17.140625" style="115" customWidth="1"/>
    <col min="6405" max="6405" width="14.85546875" style="115" customWidth="1"/>
    <col min="6406" max="6406" width="17" style="115" customWidth="1"/>
    <col min="6407" max="6407" width="15" style="115" customWidth="1"/>
    <col min="6408" max="6408" width="14.5703125" style="115" customWidth="1"/>
    <col min="6409" max="6409" width="14" style="115" customWidth="1"/>
    <col min="6410" max="6410" width="17.28515625" style="115" customWidth="1"/>
    <col min="6411" max="6411" width="12.140625" style="115" customWidth="1"/>
    <col min="6412" max="6412" width="9" style="115" customWidth="1"/>
    <col min="6413" max="6656" width="9.140625" style="115"/>
    <col min="6657" max="6657" width="6.5703125" style="115" customWidth="1"/>
    <col min="6658" max="6658" width="20.28515625" style="115" customWidth="1"/>
    <col min="6659" max="6659" width="16.28515625" style="115" customWidth="1"/>
    <col min="6660" max="6660" width="17.140625" style="115" customWidth="1"/>
    <col min="6661" max="6661" width="14.85546875" style="115" customWidth="1"/>
    <col min="6662" max="6662" width="17" style="115" customWidth="1"/>
    <col min="6663" max="6663" width="15" style="115" customWidth="1"/>
    <col min="6664" max="6664" width="14.5703125" style="115" customWidth="1"/>
    <col min="6665" max="6665" width="14" style="115" customWidth="1"/>
    <col min="6666" max="6666" width="17.28515625" style="115" customWidth="1"/>
    <col min="6667" max="6667" width="12.140625" style="115" customWidth="1"/>
    <col min="6668" max="6668" width="9" style="115" customWidth="1"/>
    <col min="6669" max="6912" width="9.140625" style="115"/>
    <col min="6913" max="6913" width="6.5703125" style="115" customWidth="1"/>
    <col min="6914" max="6914" width="20.28515625" style="115" customWidth="1"/>
    <col min="6915" max="6915" width="16.28515625" style="115" customWidth="1"/>
    <col min="6916" max="6916" width="17.140625" style="115" customWidth="1"/>
    <col min="6917" max="6917" width="14.85546875" style="115" customWidth="1"/>
    <col min="6918" max="6918" width="17" style="115" customWidth="1"/>
    <col min="6919" max="6919" width="15" style="115" customWidth="1"/>
    <col min="6920" max="6920" width="14.5703125" style="115" customWidth="1"/>
    <col min="6921" max="6921" width="14" style="115" customWidth="1"/>
    <col min="6922" max="6922" width="17.28515625" style="115" customWidth="1"/>
    <col min="6923" max="6923" width="12.140625" style="115" customWidth="1"/>
    <col min="6924" max="6924" width="9" style="115" customWidth="1"/>
    <col min="6925" max="7168" width="9.140625" style="115"/>
    <col min="7169" max="7169" width="6.5703125" style="115" customWidth="1"/>
    <col min="7170" max="7170" width="20.28515625" style="115" customWidth="1"/>
    <col min="7171" max="7171" width="16.28515625" style="115" customWidth="1"/>
    <col min="7172" max="7172" width="17.140625" style="115" customWidth="1"/>
    <col min="7173" max="7173" width="14.85546875" style="115" customWidth="1"/>
    <col min="7174" max="7174" width="17" style="115" customWidth="1"/>
    <col min="7175" max="7175" width="15" style="115" customWidth="1"/>
    <col min="7176" max="7176" width="14.5703125" style="115" customWidth="1"/>
    <col min="7177" max="7177" width="14" style="115" customWidth="1"/>
    <col min="7178" max="7178" width="17.28515625" style="115" customWidth="1"/>
    <col min="7179" max="7179" width="12.140625" style="115" customWidth="1"/>
    <col min="7180" max="7180" width="9" style="115" customWidth="1"/>
    <col min="7181" max="7424" width="9.140625" style="115"/>
    <col min="7425" max="7425" width="6.5703125" style="115" customWidth="1"/>
    <col min="7426" max="7426" width="20.28515625" style="115" customWidth="1"/>
    <col min="7427" max="7427" width="16.28515625" style="115" customWidth="1"/>
    <col min="7428" max="7428" width="17.140625" style="115" customWidth="1"/>
    <col min="7429" max="7429" width="14.85546875" style="115" customWidth="1"/>
    <col min="7430" max="7430" width="17" style="115" customWidth="1"/>
    <col min="7431" max="7431" width="15" style="115" customWidth="1"/>
    <col min="7432" max="7432" width="14.5703125" style="115" customWidth="1"/>
    <col min="7433" max="7433" width="14" style="115" customWidth="1"/>
    <col min="7434" max="7434" width="17.28515625" style="115" customWidth="1"/>
    <col min="7435" max="7435" width="12.140625" style="115" customWidth="1"/>
    <col min="7436" max="7436" width="9" style="115" customWidth="1"/>
    <col min="7437" max="7680" width="9.140625" style="115"/>
    <col min="7681" max="7681" width="6.5703125" style="115" customWidth="1"/>
    <col min="7682" max="7682" width="20.28515625" style="115" customWidth="1"/>
    <col min="7683" max="7683" width="16.28515625" style="115" customWidth="1"/>
    <col min="7684" max="7684" width="17.140625" style="115" customWidth="1"/>
    <col min="7685" max="7685" width="14.85546875" style="115" customWidth="1"/>
    <col min="7686" max="7686" width="17" style="115" customWidth="1"/>
    <col min="7687" max="7687" width="15" style="115" customWidth="1"/>
    <col min="7688" max="7688" width="14.5703125" style="115" customWidth="1"/>
    <col min="7689" max="7689" width="14" style="115" customWidth="1"/>
    <col min="7690" max="7690" width="17.28515625" style="115" customWidth="1"/>
    <col min="7691" max="7691" width="12.140625" style="115" customWidth="1"/>
    <col min="7692" max="7692" width="9" style="115" customWidth="1"/>
    <col min="7693" max="7936" width="9.140625" style="115"/>
    <col min="7937" max="7937" width="6.5703125" style="115" customWidth="1"/>
    <col min="7938" max="7938" width="20.28515625" style="115" customWidth="1"/>
    <col min="7939" max="7939" width="16.28515625" style="115" customWidth="1"/>
    <col min="7940" max="7940" width="17.140625" style="115" customWidth="1"/>
    <col min="7941" max="7941" width="14.85546875" style="115" customWidth="1"/>
    <col min="7942" max="7942" width="17" style="115" customWidth="1"/>
    <col min="7943" max="7943" width="15" style="115" customWidth="1"/>
    <col min="7944" max="7944" width="14.5703125" style="115" customWidth="1"/>
    <col min="7945" max="7945" width="14" style="115" customWidth="1"/>
    <col min="7946" max="7946" width="17.28515625" style="115" customWidth="1"/>
    <col min="7947" max="7947" width="12.140625" style="115" customWidth="1"/>
    <col min="7948" max="7948" width="9" style="115" customWidth="1"/>
    <col min="7949" max="8192" width="9.140625" style="115"/>
    <col min="8193" max="8193" width="6.5703125" style="115" customWidth="1"/>
    <col min="8194" max="8194" width="20.28515625" style="115" customWidth="1"/>
    <col min="8195" max="8195" width="16.28515625" style="115" customWidth="1"/>
    <col min="8196" max="8196" width="17.140625" style="115" customWidth="1"/>
    <col min="8197" max="8197" width="14.85546875" style="115" customWidth="1"/>
    <col min="8198" max="8198" width="17" style="115" customWidth="1"/>
    <col min="8199" max="8199" width="15" style="115" customWidth="1"/>
    <col min="8200" max="8200" width="14.5703125" style="115" customWidth="1"/>
    <col min="8201" max="8201" width="14" style="115" customWidth="1"/>
    <col min="8202" max="8202" width="17.28515625" style="115" customWidth="1"/>
    <col min="8203" max="8203" width="12.140625" style="115" customWidth="1"/>
    <col min="8204" max="8204" width="9" style="115" customWidth="1"/>
    <col min="8205" max="8448" width="9.140625" style="115"/>
    <col min="8449" max="8449" width="6.5703125" style="115" customWidth="1"/>
    <col min="8450" max="8450" width="20.28515625" style="115" customWidth="1"/>
    <col min="8451" max="8451" width="16.28515625" style="115" customWidth="1"/>
    <col min="8452" max="8452" width="17.140625" style="115" customWidth="1"/>
    <col min="8453" max="8453" width="14.85546875" style="115" customWidth="1"/>
    <col min="8454" max="8454" width="17" style="115" customWidth="1"/>
    <col min="8455" max="8455" width="15" style="115" customWidth="1"/>
    <col min="8456" max="8456" width="14.5703125" style="115" customWidth="1"/>
    <col min="8457" max="8457" width="14" style="115" customWidth="1"/>
    <col min="8458" max="8458" width="17.28515625" style="115" customWidth="1"/>
    <col min="8459" max="8459" width="12.140625" style="115" customWidth="1"/>
    <col min="8460" max="8460" width="9" style="115" customWidth="1"/>
    <col min="8461" max="8704" width="9.140625" style="115"/>
    <col min="8705" max="8705" width="6.5703125" style="115" customWidth="1"/>
    <col min="8706" max="8706" width="20.28515625" style="115" customWidth="1"/>
    <col min="8707" max="8707" width="16.28515625" style="115" customWidth="1"/>
    <col min="8708" max="8708" width="17.140625" style="115" customWidth="1"/>
    <col min="8709" max="8709" width="14.85546875" style="115" customWidth="1"/>
    <col min="8710" max="8710" width="17" style="115" customWidth="1"/>
    <col min="8711" max="8711" width="15" style="115" customWidth="1"/>
    <col min="8712" max="8712" width="14.5703125" style="115" customWidth="1"/>
    <col min="8713" max="8713" width="14" style="115" customWidth="1"/>
    <col min="8714" max="8714" width="17.28515625" style="115" customWidth="1"/>
    <col min="8715" max="8715" width="12.140625" style="115" customWidth="1"/>
    <col min="8716" max="8716" width="9" style="115" customWidth="1"/>
    <col min="8717" max="8960" width="9.140625" style="115"/>
    <col min="8961" max="8961" width="6.5703125" style="115" customWidth="1"/>
    <col min="8962" max="8962" width="20.28515625" style="115" customWidth="1"/>
    <col min="8963" max="8963" width="16.28515625" style="115" customWidth="1"/>
    <col min="8964" max="8964" width="17.140625" style="115" customWidth="1"/>
    <col min="8965" max="8965" width="14.85546875" style="115" customWidth="1"/>
    <col min="8966" max="8966" width="17" style="115" customWidth="1"/>
    <col min="8967" max="8967" width="15" style="115" customWidth="1"/>
    <col min="8968" max="8968" width="14.5703125" style="115" customWidth="1"/>
    <col min="8969" max="8969" width="14" style="115" customWidth="1"/>
    <col min="8970" max="8970" width="17.28515625" style="115" customWidth="1"/>
    <col min="8971" max="8971" width="12.140625" style="115" customWidth="1"/>
    <col min="8972" max="8972" width="9" style="115" customWidth="1"/>
    <col min="8973" max="9216" width="9.140625" style="115"/>
    <col min="9217" max="9217" width="6.5703125" style="115" customWidth="1"/>
    <col min="9218" max="9218" width="20.28515625" style="115" customWidth="1"/>
    <col min="9219" max="9219" width="16.28515625" style="115" customWidth="1"/>
    <col min="9220" max="9220" width="17.140625" style="115" customWidth="1"/>
    <col min="9221" max="9221" width="14.85546875" style="115" customWidth="1"/>
    <col min="9222" max="9222" width="17" style="115" customWidth="1"/>
    <col min="9223" max="9223" width="15" style="115" customWidth="1"/>
    <col min="9224" max="9224" width="14.5703125" style="115" customWidth="1"/>
    <col min="9225" max="9225" width="14" style="115" customWidth="1"/>
    <col min="9226" max="9226" width="17.28515625" style="115" customWidth="1"/>
    <col min="9227" max="9227" width="12.140625" style="115" customWidth="1"/>
    <col min="9228" max="9228" width="9" style="115" customWidth="1"/>
    <col min="9229" max="9472" width="9.140625" style="115"/>
    <col min="9473" max="9473" width="6.5703125" style="115" customWidth="1"/>
    <col min="9474" max="9474" width="20.28515625" style="115" customWidth="1"/>
    <col min="9475" max="9475" width="16.28515625" style="115" customWidth="1"/>
    <col min="9476" max="9476" width="17.140625" style="115" customWidth="1"/>
    <col min="9477" max="9477" width="14.85546875" style="115" customWidth="1"/>
    <col min="9478" max="9478" width="17" style="115" customWidth="1"/>
    <col min="9479" max="9479" width="15" style="115" customWidth="1"/>
    <col min="9480" max="9480" width="14.5703125" style="115" customWidth="1"/>
    <col min="9481" max="9481" width="14" style="115" customWidth="1"/>
    <col min="9482" max="9482" width="17.28515625" style="115" customWidth="1"/>
    <col min="9483" max="9483" width="12.140625" style="115" customWidth="1"/>
    <col min="9484" max="9484" width="9" style="115" customWidth="1"/>
    <col min="9485" max="9728" width="9.140625" style="115"/>
    <col min="9729" max="9729" width="6.5703125" style="115" customWidth="1"/>
    <col min="9730" max="9730" width="20.28515625" style="115" customWidth="1"/>
    <col min="9731" max="9731" width="16.28515625" style="115" customWidth="1"/>
    <col min="9732" max="9732" width="17.140625" style="115" customWidth="1"/>
    <col min="9733" max="9733" width="14.85546875" style="115" customWidth="1"/>
    <col min="9734" max="9734" width="17" style="115" customWidth="1"/>
    <col min="9735" max="9735" width="15" style="115" customWidth="1"/>
    <col min="9736" max="9736" width="14.5703125" style="115" customWidth="1"/>
    <col min="9737" max="9737" width="14" style="115" customWidth="1"/>
    <col min="9738" max="9738" width="17.28515625" style="115" customWidth="1"/>
    <col min="9739" max="9739" width="12.140625" style="115" customWidth="1"/>
    <col min="9740" max="9740" width="9" style="115" customWidth="1"/>
    <col min="9741" max="9984" width="9.140625" style="115"/>
    <col min="9985" max="9985" width="6.5703125" style="115" customWidth="1"/>
    <col min="9986" max="9986" width="20.28515625" style="115" customWidth="1"/>
    <col min="9987" max="9987" width="16.28515625" style="115" customWidth="1"/>
    <col min="9988" max="9988" width="17.140625" style="115" customWidth="1"/>
    <col min="9989" max="9989" width="14.85546875" style="115" customWidth="1"/>
    <col min="9990" max="9990" width="17" style="115" customWidth="1"/>
    <col min="9991" max="9991" width="15" style="115" customWidth="1"/>
    <col min="9992" max="9992" width="14.5703125" style="115" customWidth="1"/>
    <col min="9993" max="9993" width="14" style="115" customWidth="1"/>
    <col min="9994" max="9994" width="17.28515625" style="115" customWidth="1"/>
    <col min="9995" max="9995" width="12.140625" style="115" customWidth="1"/>
    <col min="9996" max="9996" width="9" style="115" customWidth="1"/>
    <col min="9997" max="10240" width="9.140625" style="115"/>
    <col min="10241" max="10241" width="6.5703125" style="115" customWidth="1"/>
    <col min="10242" max="10242" width="20.28515625" style="115" customWidth="1"/>
    <col min="10243" max="10243" width="16.28515625" style="115" customWidth="1"/>
    <col min="10244" max="10244" width="17.140625" style="115" customWidth="1"/>
    <col min="10245" max="10245" width="14.85546875" style="115" customWidth="1"/>
    <col min="10246" max="10246" width="17" style="115" customWidth="1"/>
    <col min="10247" max="10247" width="15" style="115" customWidth="1"/>
    <col min="10248" max="10248" width="14.5703125" style="115" customWidth="1"/>
    <col min="10249" max="10249" width="14" style="115" customWidth="1"/>
    <col min="10250" max="10250" width="17.28515625" style="115" customWidth="1"/>
    <col min="10251" max="10251" width="12.140625" style="115" customWidth="1"/>
    <col min="10252" max="10252" width="9" style="115" customWidth="1"/>
    <col min="10253" max="10496" width="9.140625" style="115"/>
    <col min="10497" max="10497" width="6.5703125" style="115" customWidth="1"/>
    <col min="10498" max="10498" width="20.28515625" style="115" customWidth="1"/>
    <col min="10499" max="10499" width="16.28515625" style="115" customWidth="1"/>
    <col min="10500" max="10500" width="17.140625" style="115" customWidth="1"/>
    <col min="10501" max="10501" width="14.85546875" style="115" customWidth="1"/>
    <col min="10502" max="10502" width="17" style="115" customWidth="1"/>
    <col min="10503" max="10503" width="15" style="115" customWidth="1"/>
    <col min="10504" max="10504" width="14.5703125" style="115" customWidth="1"/>
    <col min="10505" max="10505" width="14" style="115" customWidth="1"/>
    <col min="10506" max="10506" width="17.28515625" style="115" customWidth="1"/>
    <col min="10507" max="10507" width="12.140625" style="115" customWidth="1"/>
    <col min="10508" max="10508" width="9" style="115" customWidth="1"/>
    <col min="10509" max="10752" width="9.140625" style="115"/>
    <col min="10753" max="10753" width="6.5703125" style="115" customWidth="1"/>
    <col min="10754" max="10754" width="20.28515625" style="115" customWidth="1"/>
    <col min="10755" max="10755" width="16.28515625" style="115" customWidth="1"/>
    <col min="10756" max="10756" width="17.140625" style="115" customWidth="1"/>
    <col min="10757" max="10757" width="14.85546875" style="115" customWidth="1"/>
    <col min="10758" max="10758" width="17" style="115" customWidth="1"/>
    <col min="10759" max="10759" width="15" style="115" customWidth="1"/>
    <col min="10760" max="10760" width="14.5703125" style="115" customWidth="1"/>
    <col min="10761" max="10761" width="14" style="115" customWidth="1"/>
    <col min="10762" max="10762" width="17.28515625" style="115" customWidth="1"/>
    <col min="10763" max="10763" width="12.140625" style="115" customWidth="1"/>
    <col min="10764" max="10764" width="9" style="115" customWidth="1"/>
    <col min="10765" max="11008" width="9.140625" style="115"/>
    <col min="11009" max="11009" width="6.5703125" style="115" customWidth="1"/>
    <col min="11010" max="11010" width="20.28515625" style="115" customWidth="1"/>
    <col min="11011" max="11011" width="16.28515625" style="115" customWidth="1"/>
    <col min="11012" max="11012" width="17.140625" style="115" customWidth="1"/>
    <col min="11013" max="11013" width="14.85546875" style="115" customWidth="1"/>
    <col min="11014" max="11014" width="17" style="115" customWidth="1"/>
    <col min="11015" max="11015" width="15" style="115" customWidth="1"/>
    <col min="11016" max="11016" width="14.5703125" style="115" customWidth="1"/>
    <col min="11017" max="11017" width="14" style="115" customWidth="1"/>
    <col min="11018" max="11018" width="17.28515625" style="115" customWidth="1"/>
    <col min="11019" max="11019" width="12.140625" style="115" customWidth="1"/>
    <col min="11020" max="11020" width="9" style="115" customWidth="1"/>
    <col min="11021" max="11264" width="9.140625" style="115"/>
    <col min="11265" max="11265" width="6.5703125" style="115" customWidth="1"/>
    <col min="11266" max="11266" width="20.28515625" style="115" customWidth="1"/>
    <col min="11267" max="11267" width="16.28515625" style="115" customWidth="1"/>
    <col min="11268" max="11268" width="17.140625" style="115" customWidth="1"/>
    <col min="11269" max="11269" width="14.85546875" style="115" customWidth="1"/>
    <col min="11270" max="11270" width="17" style="115" customWidth="1"/>
    <col min="11271" max="11271" width="15" style="115" customWidth="1"/>
    <col min="11272" max="11272" width="14.5703125" style="115" customWidth="1"/>
    <col min="11273" max="11273" width="14" style="115" customWidth="1"/>
    <col min="11274" max="11274" width="17.28515625" style="115" customWidth="1"/>
    <col min="11275" max="11275" width="12.140625" style="115" customWidth="1"/>
    <col min="11276" max="11276" width="9" style="115" customWidth="1"/>
    <col min="11277" max="11520" width="9.140625" style="115"/>
    <col min="11521" max="11521" width="6.5703125" style="115" customWidth="1"/>
    <col min="11522" max="11522" width="20.28515625" style="115" customWidth="1"/>
    <col min="11523" max="11523" width="16.28515625" style="115" customWidth="1"/>
    <col min="11524" max="11524" width="17.140625" style="115" customWidth="1"/>
    <col min="11525" max="11525" width="14.85546875" style="115" customWidth="1"/>
    <col min="11526" max="11526" width="17" style="115" customWidth="1"/>
    <col min="11527" max="11527" width="15" style="115" customWidth="1"/>
    <col min="11528" max="11528" width="14.5703125" style="115" customWidth="1"/>
    <col min="11529" max="11529" width="14" style="115" customWidth="1"/>
    <col min="11530" max="11530" width="17.28515625" style="115" customWidth="1"/>
    <col min="11531" max="11531" width="12.140625" style="115" customWidth="1"/>
    <col min="11532" max="11532" width="9" style="115" customWidth="1"/>
    <col min="11533" max="11776" width="9.140625" style="115"/>
    <col min="11777" max="11777" width="6.5703125" style="115" customWidth="1"/>
    <col min="11778" max="11778" width="20.28515625" style="115" customWidth="1"/>
    <col min="11779" max="11779" width="16.28515625" style="115" customWidth="1"/>
    <col min="11780" max="11780" width="17.140625" style="115" customWidth="1"/>
    <col min="11781" max="11781" width="14.85546875" style="115" customWidth="1"/>
    <col min="11782" max="11782" width="17" style="115" customWidth="1"/>
    <col min="11783" max="11783" width="15" style="115" customWidth="1"/>
    <col min="11784" max="11784" width="14.5703125" style="115" customWidth="1"/>
    <col min="11785" max="11785" width="14" style="115" customWidth="1"/>
    <col min="11786" max="11786" width="17.28515625" style="115" customWidth="1"/>
    <col min="11787" max="11787" width="12.140625" style="115" customWidth="1"/>
    <col min="11788" max="11788" width="9" style="115" customWidth="1"/>
    <col min="11789" max="12032" width="9.140625" style="115"/>
    <col min="12033" max="12033" width="6.5703125" style="115" customWidth="1"/>
    <col min="12034" max="12034" width="20.28515625" style="115" customWidth="1"/>
    <col min="12035" max="12035" width="16.28515625" style="115" customWidth="1"/>
    <col min="12036" max="12036" width="17.140625" style="115" customWidth="1"/>
    <col min="12037" max="12037" width="14.85546875" style="115" customWidth="1"/>
    <col min="12038" max="12038" width="17" style="115" customWidth="1"/>
    <col min="12039" max="12039" width="15" style="115" customWidth="1"/>
    <col min="12040" max="12040" width="14.5703125" style="115" customWidth="1"/>
    <col min="12041" max="12041" width="14" style="115" customWidth="1"/>
    <col min="12042" max="12042" width="17.28515625" style="115" customWidth="1"/>
    <col min="12043" max="12043" width="12.140625" style="115" customWidth="1"/>
    <col min="12044" max="12044" width="9" style="115" customWidth="1"/>
    <col min="12045" max="12288" width="9.140625" style="115"/>
    <col min="12289" max="12289" width="6.5703125" style="115" customWidth="1"/>
    <col min="12290" max="12290" width="20.28515625" style="115" customWidth="1"/>
    <col min="12291" max="12291" width="16.28515625" style="115" customWidth="1"/>
    <col min="12292" max="12292" width="17.140625" style="115" customWidth="1"/>
    <col min="12293" max="12293" width="14.85546875" style="115" customWidth="1"/>
    <col min="12294" max="12294" width="17" style="115" customWidth="1"/>
    <col min="12295" max="12295" width="15" style="115" customWidth="1"/>
    <col min="12296" max="12296" width="14.5703125" style="115" customWidth="1"/>
    <col min="12297" max="12297" width="14" style="115" customWidth="1"/>
    <col min="12298" max="12298" width="17.28515625" style="115" customWidth="1"/>
    <col min="12299" max="12299" width="12.140625" style="115" customWidth="1"/>
    <col min="12300" max="12300" width="9" style="115" customWidth="1"/>
    <col min="12301" max="12544" width="9.140625" style="115"/>
    <col min="12545" max="12545" width="6.5703125" style="115" customWidth="1"/>
    <col min="12546" max="12546" width="20.28515625" style="115" customWidth="1"/>
    <col min="12547" max="12547" width="16.28515625" style="115" customWidth="1"/>
    <col min="12548" max="12548" width="17.140625" style="115" customWidth="1"/>
    <col min="12549" max="12549" width="14.85546875" style="115" customWidth="1"/>
    <col min="12550" max="12550" width="17" style="115" customWidth="1"/>
    <col min="12551" max="12551" width="15" style="115" customWidth="1"/>
    <col min="12552" max="12552" width="14.5703125" style="115" customWidth="1"/>
    <col min="12553" max="12553" width="14" style="115" customWidth="1"/>
    <col min="12554" max="12554" width="17.28515625" style="115" customWidth="1"/>
    <col min="12555" max="12555" width="12.140625" style="115" customWidth="1"/>
    <col min="12556" max="12556" width="9" style="115" customWidth="1"/>
    <col min="12557" max="12800" width="9.140625" style="115"/>
    <col min="12801" max="12801" width="6.5703125" style="115" customWidth="1"/>
    <col min="12802" max="12802" width="20.28515625" style="115" customWidth="1"/>
    <col min="12803" max="12803" width="16.28515625" style="115" customWidth="1"/>
    <col min="12804" max="12804" width="17.140625" style="115" customWidth="1"/>
    <col min="12805" max="12805" width="14.85546875" style="115" customWidth="1"/>
    <col min="12806" max="12806" width="17" style="115" customWidth="1"/>
    <col min="12807" max="12807" width="15" style="115" customWidth="1"/>
    <col min="12808" max="12808" width="14.5703125" style="115" customWidth="1"/>
    <col min="12809" max="12809" width="14" style="115" customWidth="1"/>
    <col min="12810" max="12810" width="17.28515625" style="115" customWidth="1"/>
    <col min="12811" max="12811" width="12.140625" style="115" customWidth="1"/>
    <col min="12812" max="12812" width="9" style="115" customWidth="1"/>
    <col min="12813" max="13056" width="9.140625" style="115"/>
    <col min="13057" max="13057" width="6.5703125" style="115" customWidth="1"/>
    <col min="13058" max="13058" width="20.28515625" style="115" customWidth="1"/>
    <col min="13059" max="13059" width="16.28515625" style="115" customWidth="1"/>
    <col min="13060" max="13060" width="17.140625" style="115" customWidth="1"/>
    <col min="13061" max="13061" width="14.85546875" style="115" customWidth="1"/>
    <col min="13062" max="13062" width="17" style="115" customWidth="1"/>
    <col min="13063" max="13063" width="15" style="115" customWidth="1"/>
    <col min="13064" max="13064" width="14.5703125" style="115" customWidth="1"/>
    <col min="13065" max="13065" width="14" style="115" customWidth="1"/>
    <col min="13066" max="13066" width="17.28515625" style="115" customWidth="1"/>
    <col min="13067" max="13067" width="12.140625" style="115" customWidth="1"/>
    <col min="13068" max="13068" width="9" style="115" customWidth="1"/>
    <col min="13069" max="13312" width="9.140625" style="115"/>
    <col min="13313" max="13313" width="6.5703125" style="115" customWidth="1"/>
    <col min="13314" max="13314" width="20.28515625" style="115" customWidth="1"/>
    <col min="13315" max="13315" width="16.28515625" style="115" customWidth="1"/>
    <col min="13316" max="13316" width="17.140625" style="115" customWidth="1"/>
    <col min="13317" max="13317" width="14.85546875" style="115" customWidth="1"/>
    <col min="13318" max="13318" width="17" style="115" customWidth="1"/>
    <col min="13319" max="13319" width="15" style="115" customWidth="1"/>
    <col min="13320" max="13320" width="14.5703125" style="115" customWidth="1"/>
    <col min="13321" max="13321" width="14" style="115" customWidth="1"/>
    <col min="13322" max="13322" width="17.28515625" style="115" customWidth="1"/>
    <col min="13323" max="13323" width="12.140625" style="115" customWidth="1"/>
    <col min="13324" max="13324" width="9" style="115" customWidth="1"/>
    <col min="13325" max="13568" width="9.140625" style="115"/>
    <col min="13569" max="13569" width="6.5703125" style="115" customWidth="1"/>
    <col min="13570" max="13570" width="20.28515625" style="115" customWidth="1"/>
    <col min="13571" max="13571" width="16.28515625" style="115" customWidth="1"/>
    <col min="13572" max="13572" width="17.140625" style="115" customWidth="1"/>
    <col min="13573" max="13573" width="14.85546875" style="115" customWidth="1"/>
    <col min="13574" max="13574" width="17" style="115" customWidth="1"/>
    <col min="13575" max="13575" width="15" style="115" customWidth="1"/>
    <col min="13576" max="13576" width="14.5703125" style="115" customWidth="1"/>
    <col min="13577" max="13577" width="14" style="115" customWidth="1"/>
    <col min="13578" max="13578" width="17.28515625" style="115" customWidth="1"/>
    <col min="13579" max="13579" width="12.140625" style="115" customWidth="1"/>
    <col min="13580" max="13580" width="9" style="115" customWidth="1"/>
    <col min="13581" max="13824" width="9.140625" style="115"/>
    <col min="13825" max="13825" width="6.5703125" style="115" customWidth="1"/>
    <col min="13826" max="13826" width="20.28515625" style="115" customWidth="1"/>
    <col min="13827" max="13827" width="16.28515625" style="115" customWidth="1"/>
    <col min="13828" max="13828" width="17.140625" style="115" customWidth="1"/>
    <col min="13829" max="13829" width="14.85546875" style="115" customWidth="1"/>
    <col min="13830" max="13830" width="17" style="115" customWidth="1"/>
    <col min="13831" max="13831" width="15" style="115" customWidth="1"/>
    <col min="13832" max="13832" width="14.5703125" style="115" customWidth="1"/>
    <col min="13833" max="13833" width="14" style="115" customWidth="1"/>
    <col min="13834" max="13834" width="17.28515625" style="115" customWidth="1"/>
    <col min="13835" max="13835" width="12.140625" style="115" customWidth="1"/>
    <col min="13836" max="13836" width="9" style="115" customWidth="1"/>
    <col min="13837" max="14080" width="9.140625" style="115"/>
    <col min="14081" max="14081" width="6.5703125" style="115" customWidth="1"/>
    <col min="14082" max="14082" width="20.28515625" style="115" customWidth="1"/>
    <col min="14083" max="14083" width="16.28515625" style="115" customWidth="1"/>
    <col min="14084" max="14084" width="17.140625" style="115" customWidth="1"/>
    <col min="14085" max="14085" width="14.85546875" style="115" customWidth="1"/>
    <col min="14086" max="14086" width="17" style="115" customWidth="1"/>
    <col min="14087" max="14087" width="15" style="115" customWidth="1"/>
    <col min="14088" max="14088" width="14.5703125" style="115" customWidth="1"/>
    <col min="14089" max="14089" width="14" style="115" customWidth="1"/>
    <col min="14090" max="14090" width="17.28515625" style="115" customWidth="1"/>
    <col min="14091" max="14091" width="12.140625" style="115" customWidth="1"/>
    <col min="14092" max="14092" width="9" style="115" customWidth="1"/>
    <col min="14093" max="14336" width="9.140625" style="115"/>
    <col min="14337" max="14337" width="6.5703125" style="115" customWidth="1"/>
    <col min="14338" max="14338" width="20.28515625" style="115" customWidth="1"/>
    <col min="14339" max="14339" width="16.28515625" style="115" customWidth="1"/>
    <col min="14340" max="14340" width="17.140625" style="115" customWidth="1"/>
    <col min="14341" max="14341" width="14.85546875" style="115" customWidth="1"/>
    <col min="14342" max="14342" width="17" style="115" customWidth="1"/>
    <col min="14343" max="14343" width="15" style="115" customWidth="1"/>
    <col min="14344" max="14344" width="14.5703125" style="115" customWidth="1"/>
    <col min="14345" max="14345" width="14" style="115" customWidth="1"/>
    <col min="14346" max="14346" width="17.28515625" style="115" customWidth="1"/>
    <col min="14347" max="14347" width="12.140625" style="115" customWidth="1"/>
    <col min="14348" max="14348" width="9" style="115" customWidth="1"/>
    <col min="14349" max="14592" width="9.140625" style="115"/>
    <col min="14593" max="14593" width="6.5703125" style="115" customWidth="1"/>
    <col min="14594" max="14594" width="20.28515625" style="115" customWidth="1"/>
    <col min="14595" max="14595" width="16.28515625" style="115" customWidth="1"/>
    <col min="14596" max="14596" width="17.140625" style="115" customWidth="1"/>
    <col min="14597" max="14597" width="14.85546875" style="115" customWidth="1"/>
    <col min="14598" max="14598" width="17" style="115" customWidth="1"/>
    <col min="14599" max="14599" width="15" style="115" customWidth="1"/>
    <col min="14600" max="14600" width="14.5703125" style="115" customWidth="1"/>
    <col min="14601" max="14601" width="14" style="115" customWidth="1"/>
    <col min="14602" max="14602" width="17.28515625" style="115" customWidth="1"/>
    <col min="14603" max="14603" width="12.140625" style="115" customWidth="1"/>
    <col min="14604" max="14604" width="9" style="115" customWidth="1"/>
    <col min="14605" max="14848" width="9.140625" style="115"/>
    <col min="14849" max="14849" width="6.5703125" style="115" customWidth="1"/>
    <col min="14850" max="14850" width="20.28515625" style="115" customWidth="1"/>
    <col min="14851" max="14851" width="16.28515625" style="115" customWidth="1"/>
    <col min="14852" max="14852" width="17.140625" style="115" customWidth="1"/>
    <col min="14853" max="14853" width="14.85546875" style="115" customWidth="1"/>
    <col min="14854" max="14854" width="17" style="115" customWidth="1"/>
    <col min="14855" max="14855" width="15" style="115" customWidth="1"/>
    <col min="14856" max="14856" width="14.5703125" style="115" customWidth="1"/>
    <col min="14857" max="14857" width="14" style="115" customWidth="1"/>
    <col min="14858" max="14858" width="17.28515625" style="115" customWidth="1"/>
    <col min="14859" max="14859" width="12.140625" style="115" customWidth="1"/>
    <col min="14860" max="14860" width="9" style="115" customWidth="1"/>
    <col min="14861" max="15104" width="9.140625" style="115"/>
    <col min="15105" max="15105" width="6.5703125" style="115" customWidth="1"/>
    <col min="15106" max="15106" width="20.28515625" style="115" customWidth="1"/>
    <col min="15107" max="15107" width="16.28515625" style="115" customWidth="1"/>
    <col min="15108" max="15108" width="17.140625" style="115" customWidth="1"/>
    <col min="15109" max="15109" width="14.85546875" style="115" customWidth="1"/>
    <col min="15110" max="15110" width="17" style="115" customWidth="1"/>
    <col min="15111" max="15111" width="15" style="115" customWidth="1"/>
    <col min="15112" max="15112" width="14.5703125" style="115" customWidth="1"/>
    <col min="15113" max="15113" width="14" style="115" customWidth="1"/>
    <col min="15114" max="15114" width="17.28515625" style="115" customWidth="1"/>
    <col min="15115" max="15115" width="12.140625" style="115" customWidth="1"/>
    <col min="15116" max="15116" width="9" style="115" customWidth="1"/>
    <col min="15117" max="15360" width="9.140625" style="115"/>
    <col min="15361" max="15361" width="6.5703125" style="115" customWidth="1"/>
    <col min="15362" max="15362" width="20.28515625" style="115" customWidth="1"/>
    <col min="15363" max="15363" width="16.28515625" style="115" customWidth="1"/>
    <col min="15364" max="15364" width="17.140625" style="115" customWidth="1"/>
    <col min="15365" max="15365" width="14.85546875" style="115" customWidth="1"/>
    <col min="15366" max="15366" width="17" style="115" customWidth="1"/>
    <col min="15367" max="15367" width="15" style="115" customWidth="1"/>
    <col min="15368" max="15368" width="14.5703125" style="115" customWidth="1"/>
    <col min="15369" max="15369" width="14" style="115" customWidth="1"/>
    <col min="15370" max="15370" width="17.28515625" style="115" customWidth="1"/>
    <col min="15371" max="15371" width="12.140625" style="115" customWidth="1"/>
    <col min="15372" max="15372" width="9" style="115" customWidth="1"/>
    <col min="15373" max="15616" width="9.140625" style="115"/>
    <col min="15617" max="15617" width="6.5703125" style="115" customWidth="1"/>
    <col min="15618" max="15618" width="20.28515625" style="115" customWidth="1"/>
    <col min="15619" max="15619" width="16.28515625" style="115" customWidth="1"/>
    <col min="15620" max="15620" width="17.140625" style="115" customWidth="1"/>
    <col min="15621" max="15621" width="14.85546875" style="115" customWidth="1"/>
    <col min="15622" max="15622" width="17" style="115" customWidth="1"/>
    <col min="15623" max="15623" width="15" style="115" customWidth="1"/>
    <col min="15624" max="15624" width="14.5703125" style="115" customWidth="1"/>
    <col min="15625" max="15625" width="14" style="115" customWidth="1"/>
    <col min="15626" max="15626" width="17.28515625" style="115" customWidth="1"/>
    <col min="15627" max="15627" width="12.140625" style="115" customWidth="1"/>
    <col min="15628" max="15628" width="9" style="115" customWidth="1"/>
    <col min="15629" max="15872" width="9.140625" style="115"/>
    <col min="15873" max="15873" width="6.5703125" style="115" customWidth="1"/>
    <col min="15874" max="15874" width="20.28515625" style="115" customWidth="1"/>
    <col min="15875" max="15875" width="16.28515625" style="115" customWidth="1"/>
    <col min="15876" max="15876" width="17.140625" style="115" customWidth="1"/>
    <col min="15877" max="15877" width="14.85546875" style="115" customWidth="1"/>
    <col min="15878" max="15878" width="17" style="115" customWidth="1"/>
    <col min="15879" max="15879" width="15" style="115" customWidth="1"/>
    <col min="15880" max="15880" width="14.5703125" style="115" customWidth="1"/>
    <col min="15881" max="15881" width="14" style="115" customWidth="1"/>
    <col min="15882" max="15882" width="17.28515625" style="115" customWidth="1"/>
    <col min="15883" max="15883" width="12.140625" style="115" customWidth="1"/>
    <col min="15884" max="15884" width="9" style="115" customWidth="1"/>
    <col min="15885" max="16128" width="9.140625" style="115"/>
    <col min="16129" max="16129" width="6.5703125" style="115" customWidth="1"/>
    <col min="16130" max="16130" width="20.28515625" style="115" customWidth="1"/>
    <col min="16131" max="16131" width="16.28515625" style="115" customWidth="1"/>
    <col min="16132" max="16132" width="17.140625" style="115" customWidth="1"/>
    <col min="16133" max="16133" width="14.85546875" style="115" customWidth="1"/>
    <col min="16134" max="16134" width="17" style="115" customWidth="1"/>
    <col min="16135" max="16135" width="15" style="115" customWidth="1"/>
    <col min="16136" max="16136" width="14.5703125" style="115" customWidth="1"/>
    <col min="16137" max="16137" width="14" style="115" customWidth="1"/>
    <col min="16138" max="16138" width="17.28515625" style="115" customWidth="1"/>
    <col min="16139" max="16139" width="12.140625" style="115" customWidth="1"/>
    <col min="16140" max="16140" width="9" style="115" customWidth="1"/>
    <col min="16141" max="16384" width="9.140625" style="115"/>
  </cols>
  <sheetData>
    <row r="1" spans="1:10" ht="15">
      <c r="A1" s="635" t="s">
        <v>117</v>
      </c>
      <c r="B1" s="635"/>
      <c r="C1" s="635"/>
      <c r="D1" s="635"/>
      <c r="E1" s="635"/>
      <c r="F1" s="635"/>
      <c r="G1" s="635"/>
      <c r="H1" s="635"/>
      <c r="I1" s="635"/>
      <c r="J1" s="635"/>
    </row>
    <row r="2" spans="1:10" ht="15" customHeight="1">
      <c r="A2" s="111"/>
      <c r="B2" s="636" t="str">
        <f>'расчет 2023 '!B2:I2</f>
        <v xml:space="preserve">Муниципальное бюджетное общеобразовательное учреждение "Средняя общеобразовательная школа №9" города Чебоксары Чувашской Республики    
</v>
      </c>
      <c r="C2" s="636"/>
      <c r="D2" s="636"/>
      <c r="E2" s="636"/>
      <c r="F2" s="636"/>
      <c r="G2" s="636"/>
      <c r="H2" s="636"/>
      <c r="I2" s="636"/>
      <c r="J2" s="636"/>
    </row>
    <row r="3" spans="1:10" ht="15">
      <c r="A3" s="635" t="str">
        <f>'расчет 2023 '!A3:J3</f>
        <v>на 2023г.</v>
      </c>
      <c r="B3" s="635"/>
      <c r="C3" s="635"/>
      <c r="D3" s="635"/>
      <c r="E3" s="635"/>
      <c r="F3" s="635"/>
      <c r="G3" s="635"/>
      <c r="H3" s="635"/>
      <c r="I3" s="635"/>
      <c r="J3" s="635"/>
    </row>
    <row r="4" spans="1:10" ht="9.75" customHeight="1">
      <c r="A4" s="112"/>
      <c r="B4" s="112"/>
      <c r="C4" s="112"/>
      <c r="D4" s="112"/>
      <c r="E4" s="112"/>
      <c r="F4" s="112"/>
      <c r="G4" s="112"/>
      <c r="H4" s="112"/>
      <c r="I4" s="112"/>
      <c r="J4" s="363"/>
    </row>
    <row r="5" spans="1:10">
      <c r="A5" s="596" t="s">
        <v>118</v>
      </c>
      <c r="B5" s="596"/>
      <c r="C5" s="596"/>
      <c r="D5" s="113" t="s">
        <v>248</v>
      </c>
      <c r="E5" s="145"/>
      <c r="F5" s="145"/>
      <c r="G5" s="145"/>
      <c r="H5" s="114"/>
      <c r="I5" s="114"/>
    </row>
    <row r="6" spans="1:10" ht="6" customHeight="1">
      <c r="A6" s="362"/>
      <c r="B6" s="362"/>
      <c r="C6" s="362"/>
      <c r="D6" s="113"/>
      <c r="E6" s="145"/>
      <c r="F6" s="145"/>
      <c r="G6" s="145"/>
      <c r="H6" s="114"/>
      <c r="I6" s="114"/>
    </row>
    <row r="7" spans="1:10">
      <c r="A7" s="594" t="s">
        <v>120</v>
      </c>
      <c r="B7" s="594"/>
      <c r="C7" s="594"/>
      <c r="D7" s="594"/>
      <c r="E7" s="594"/>
      <c r="F7" s="594"/>
      <c r="G7" s="594"/>
      <c r="H7" s="594"/>
      <c r="I7" s="594"/>
      <c r="J7" s="594"/>
    </row>
    <row r="8" spans="1:10" ht="8.25" customHeight="1">
      <c r="A8" s="112"/>
      <c r="B8" s="112"/>
      <c r="C8" s="112"/>
      <c r="D8" s="112"/>
      <c r="E8" s="112"/>
      <c r="F8" s="112"/>
      <c r="G8" s="112"/>
      <c r="H8" s="112"/>
      <c r="I8" s="112"/>
      <c r="J8" s="363"/>
    </row>
    <row r="9" spans="1:10">
      <c r="A9" s="595" t="s">
        <v>121</v>
      </c>
      <c r="B9" s="595"/>
      <c r="C9" s="116" t="s">
        <v>410</v>
      </c>
      <c r="D9" s="116"/>
      <c r="E9" s="113"/>
      <c r="F9" s="113"/>
      <c r="G9" s="113"/>
      <c r="H9" s="113"/>
      <c r="I9" s="112"/>
      <c r="J9" s="363"/>
    </row>
    <row r="10" spans="1:10" ht="4.5" customHeight="1">
      <c r="A10" s="117"/>
      <c r="B10" s="117"/>
      <c r="C10" s="117"/>
      <c r="D10" s="117"/>
      <c r="E10" s="117"/>
      <c r="F10" s="117"/>
      <c r="G10" s="117"/>
      <c r="H10" s="117"/>
      <c r="I10" s="112"/>
      <c r="J10" s="363"/>
    </row>
    <row r="11" spans="1:10">
      <c r="A11" s="112" t="s">
        <v>122</v>
      </c>
      <c r="B11" s="117"/>
      <c r="C11" s="117"/>
      <c r="D11" s="117"/>
      <c r="E11" s="117"/>
      <c r="F11" s="117"/>
      <c r="G11" s="117"/>
      <c r="H11" s="117"/>
      <c r="I11" s="112"/>
      <c r="J11" s="363"/>
    </row>
    <row r="12" spans="1:10" ht="5.25" customHeight="1">
      <c r="A12" s="112"/>
      <c r="B12" s="112"/>
      <c r="C12" s="112"/>
      <c r="D12" s="112"/>
      <c r="E12" s="112"/>
      <c r="F12" s="112"/>
      <c r="G12" s="112"/>
      <c r="H12" s="112"/>
      <c r="I12" s="112"/>
      <c r="J12" s="363"/>
    </row>
    <row r="13" spans="1:10" ht="18.75" customHeight="1">
      <c r="A13" s="632" t="s">
        <v>123</v>
      </c>
      <c r="B13" s="632" t="s">
        <v>124</v>
      </c>
      <c r="C13" s="632" t="s">
        <v>125</v>
      </c>
      <c r="D13" s="602" t="s">
        <v>126</v>
      </c>
      <c r="E13" s="602"/>
      <c r="F13" s="602"/>
      <c r="G13" s="602"/>
      <c r="H13" s="602" t="s">
        <v>127</v>
      </c>
      <c r="I13" s="602" t="s">
        <v>128</v>
      </c>
      <c r="J13" s="602" t="s">
        <v>129</v>
      </c>
    </row>
    <row r="14" spans="1:10" ht="15" customHeight="1">
      <c r="A14" s="633"/>
      <c r="B14" s="633"/>
      <c r="C14" s="633"/>
      <c r="D14" s="602" t="s">
        <v>130</v>
      </c>
      <c r="E14" s="602" t="s">
        <v>7</v>
      </c>
      <c r="F14" s="602"/>
      <c r="G14" s="602"/>
      <c r="H14" s="602"/>
      <c r="I14" s="602"/>
      <c r="J14" s="602"/>
    </row>
    <row r="15" spans="1:10" ht="38.25" customHeight="1">
      <c r="A15" s="634"/>
      <c r="B15" s="634"/>
      <c r="C15" s="634"/>
      <c r="D15" s="602"/>
      <c r="E15" s="365" t="s">
        <v>131</v>
      </c>
      <c r="F15" s="365" t="s">
        <v>132</v>
      </c>
      <c r="G15" s="365" t="s">
        <v>133</v>
      </c>
      <c r="H15" s="602"/>
      <c r="I15" s="602"/>
      <c r="J15" s="602"/>
    </row>
    <row r="16" spans="1:10" ht="23.25" customHeight="1">
      <c r="A16" s="118" t="s">
        <v>134</v>
      </c>
      <c r="B16" s="119" t="s">
        <v>135</v>
      </c>
      <c r="C16" s="120">
        <f>C163</f>
        <v>7</v>
      </c>
      <c r="D16" s="121">
        <f>E16+F16+G16</f>
        <v>268.75</v>
      </c>
      <c r="E16" s="121">
        <f>E163</f>
        <v>268.75</v>
      </c>
      <c r="F16" s="121"/>
      <c r="G16" s="121"/>
      <c r="H16" s="121"/>
      <c r="I16" s="121"/>
      <c r="J16" s="220">
        <f>D16*12*C16</f>
        <v>22575</v>
      </c>
    </row>
    <row r="17" spans="1:12" ht="29.25" customHeight="1">
      <c r="A17" s="118" t="s">
        <v>136</v>
      </c>
      <c r="B17" s="119" t="s">
        <v>137</v>
      </c>
      <c r="C17" s="120">
        <f>C164</f>
        <v>109.61</v>
      </c>
      <c r="D17" s="121">
        <f>E17+F17+G17</f>
        <v>326.09935224888238</v>
      </c>
      <c r="E17" s="121">
        <f>E164</f>
        <v>326.09935224888238</v>
      </c>
      <c r="F17" s="121"/>
      <c r="G17" s="121"/>
      <c r="H17" s="121"/>
      <c r="I17" s="121"/>
      <c r="J17" s="220">
        <f>D17*12*C17+K17</f>
        <v>428925</v>
      </c>
      <c r="K17" s="139">
        <f>K166</f>
        <v>0</v>
      </c>
    </row>
    <row r="18" spans="1:12" ht="36" customHeight="1">
      <c r="A18" s="118" t="s">
        <v>138</v>
      </c>
      <c r="B18" s="119" t="s">
        <v>139</v>
      </c>
      <c r="C18" s="120">
        <f>C165</f>
        <v>0</v>
      </c>
      <c r="D18" s="121">
        <f>E18+F18+G18</f>
        <v>0</v>
      </c>
      <c r="E18" s="121">
        <f>E165</f>
        <v>0</v>
      </c>
      <c r="F18" s="121"/>
      <c r="G18" s="121"/>
      <c r="H18" s="121"/>
      <c r="I18" s="121"/>
      <c r="J18" s="220">
        <f>D18*12*C18</f>
        <v>0</v>
      </c>
    </row>
    <row r="19" spans="1:12" ht="17.25" customHeight="1">
      <c r="A19" s="118" t="s">
        <v>138</v>
      </c>
      <c r="B19" s="119" t="s">
        <v>140</v>
      </c>
      <c r="C19" s="120">
        <f>C166</f>
        <v>46</v>
      </c>
      <c r="D19" s="121">
        <f>E19+F19+G19</f>
        <v>0</v>
      </c>
      <c r="E19" s="121">
        <f>E166</f>
        <v>0</v>
      </c>
      <c r="F19" s="121"/>
      <c r="G19" s="121"/>
      <c r="H19" s="121"/>
      <c r="I19" s="121"/>
      <c r="J19" s="220">
        <f>D19*12*C19</f>
        <v>0</v>
      </c>
    </row>
    <row r="20" spans="1:12" s="112" customFormat="1">
      <c r="A20" s="123" t="s">
        <v>141</v>
      </c>
      <c r="B20" s="123"/>
      <c r="C20" s="124" t="s">
        <v>5</v>
      </c>
      <c r="D20" s="125">
        <f>SUM(D16:D19)</f>
        <v>594.84935224888238</v>
      </c>
      <c r="E20" s="126" t="s">
        <v>5</v>
      </c>
      <c r="F20" s="126" t="s">
        <v>5</v>
      </c>
      <c r="G20" s="126" t="s">
        <v>5</v>
      </c>
      <c r="H20" s="126" t="s">
        <v>5</v>
      </c>
      <c r="I20" s="126" t="s">
        <v>5</v>
      </c>
      <c r="J20" s="126">
        <f>SUM(J16:J19)</f>
        <v>451500</v>
      </c>
      <c r="K20" s="128">
        <f>план!H505+план!H506-J20+план!H552</f>
        <v>0</v>
      </c>
    </row>
    <row r="21" spans="1:12" ht="4.5" customHeight="1"/>
    <row r="22" spans="1:12" ht="21.75" customHeight="1">
      <c r="A22" s="627" t="s">
        <v>249</v>
      </c>
      <c r="B22" s="627"/>
      <c r="C22" s="627"/>
      <c r="D22" s="627"/>
      <c r="E22" s="627"/>
      <c r="F22" s="627"/>
      <c r="G22" s="627"/>
      <c r="H22" s="627"/>
      <c r="I22" s="627"/>
      <c r="J22" s="627"/>
    </row>
    <row r="23" spans="1:12" ht="6" customHeight="1"/>
    <row r="24" spans="1:12">
      <c r="A24" s="364" t="s">
        <v>121</v>
      </c>
      <c r="B24" s="362"/>
      <c r="C24" s="116" t="s">
        <v>143</v>
      </c>
      <c r="D24" s="116"/>
      <c r="E24" s="113"/>
      <c r="F24" s="113"/>
      <c r="G24" s="117"/>
      <c r="H24" s="117"/>
    </row>
    <row r="25" spans="1:12">
      <c r="A25" s="595" t="s">
        <v>144</v>
      </c>
      <c r="B25" s="596"/>
      <c r="C25" s="596"/>
      <c r="D25" s="596"/>
      <c r="E25" s="596"/>
      <c r="F25" s="596"/>
      <c r="G25" s="596"/>
      <c r="H25" s="596"/>
    </row>
    <row r="26" spans="1:12" ht="3" customHeight="1"/>
    <row r="27" spans="1:12" ht="51">
      <c r="A27" s="366" t="s">
        <v>123</v>
      </c>
      <c r="B27" s="587" t="s">
        <v>145</v>
      </c>
      <c r="C27" s="588"/>
      <c r="D27" s="588"/>
      <c r="E27" s="589"/>
      <c r="F27" s="367" t="s">
        <v>146</v>
      </c>
      <c r="G27" s="366" t="s">
        <v>147</v>
      </c>
      <c r="H27" s="366" t="s">
        <v>148</v>
      </c>
      <c r="I27" s="365" t="s">
        <v>149</v>
      </c>
      <c r="K27" s="115"/>
      <c r="L27" s="110"/>
    </row>
    <row r="28" spans="1:12" ht="22.5" customHeight="1">
      <c r="A28" s="221" t="s">
        <v>134</v>
      </c>
      <c r="B28" s="651" t="s">
        <v>150</v>
      </c>
      <c r="C28" s="651"/>
      <c r="D28" s="651"/>
      <c r="E28" s="651"/>
      <c r="F28" s="130"/>
      <c r="G28" s="131"/>
      <c r="H28" s="131"/>
      <c r="I28" s="122">
        <f>план!H507</f>
        <v>5000</v>
      </c>
      <c r="K28" s="115"/>
      <c r="L28" s="110"/>
    </row>
    <row r="29" spans="1:12" s="112" customFormat="1">
      <c r="A29" s="132"/>
      <c r="B29" s="652" t="s">
        <v>141</v>
      </c>
      <c r="C29" s="652"/>
      <c r="D29" s="652"/>
      <c r="E29" s="652"/>
      <c r="F29" s="222" t="s">
        <v>5</v>
      </c>
      <c r="G29" s="377" t="s">
        <v>5</v>
      </c>
      <c r="H29" s="377" t="s">
        <v>5</v>
      </c>
      <c r="I29" s="133">
        <f>I28</f>
        <v>5000</v>
      </c>
      <c r="J29" s="363"/>
      <c r="L29" s="363"/>
    </row>
    <row r="30" spans="1:12" ht="5.25" customHeight="1"/>
    <row r="31" spans="1:12">
      <c r="A31" s="112" t="s">
        <v>250</v>
      </c>
    </row>
    <row r="32" spans="1:12" ht="3" customHeight="1"/>
    <row r="33" spans="1:13">
      <c r="A33" s="364" t="s">
        <v>121</v>
      </c>
      <c r="B33" s="362"/>
      <c r="C33" s="113" t="s">
        <v>151</v>
      </c>
      <c r="D33" s="113"/>
      <c r="E33" s="113"/>
      <c r="F33" s="113"/>
      <c r="G33" s="117"/>
      <c r="H33" s="117"/>
    </row>
    <row r="34" spans="1:13" ht="51">
      <c r="A34" s="366" t="s">
        <v>123</v>
      </c>
      <c r="B34" s="602" t="s">
        <v>145</v>
      </c>
      <c r="C34" s="602"/>
      <c r="D34" s="602"/>
      <c r="E34" s="602"/>
      <c r="F34" s="366" t="s">
        <v>153</v>
      </c>
      <c r="G34" s="366" t="s">
        <v>154</v>
      </c>
      <c r="H34" s="366" t="s">
        <v>155</v>
      </c>
      <c r="I34" s="365" t="s">
        <v>149</v>
      </c>
      <c r="K34" s="115"/>
      <c r="L34" s="110"/>
    </row>
    <row r="35" spans="1:13" ht="20.25" customHeight="1">
      <c r="A35" s="129" t="s">
        <v>134</v>
      </c>
      <c r="B35" s="597" t="s">
        <v>156</v>
      </c>
      <c r="C35" s="598"/>
      <c r="D35" s="598"/>
      <c r="E35" s="599"/>
      <c r="F35" s="134">
        <f>I35/H35/G35</f>
        <v>226.5</v>
      </c>
      <c r="G35" s="134">
        <v>12</v>
      </c>
      <c r="H35" s="134">
        <v>50</v>
      </c>
      <c r="I35" s="122">
        <f>план!H510+план!H553</f>
        <v>135900</v>
      </c>
      <c r="K35" s="115"/>
      <c r="L35" s="110"/>
    </row>
    <row r="36" spans="1:13" s="112" customFormat="1">
      <c r="A36" s="135"/>
      <c r="B36" s="641" t="s">
        <v>141</v>
      </c>
      <c r="C36" s="642"/>
      <c r="D36" s="642"/>
      <c r="E36" s="643"/>
      <c r="F36" s="377" t="s">
        <v>5</v>
      </c>
      <c r="G36" s="377" t="s">
        <v>5</v>
      </c>
      <c r="H36" s="377" t="s">
        <v>5</v>
      </c>
      <c r="I36" s="133">
        <f>I35</f>
        <v>135900</v>
      </c>
      <c r="J36" s="363"/>
      <c r="L36" s="363"/>
    </row>
    <row r="37" spans="1:13" ht="7.5" customHeight="1"/>
    <row r="38" spans="1:13" ht="13.5" customHeight="1">
      <c r="A38" s="112" t="s">
        <v>157</v>
      </c>
    </row>
    <row r="39" spans="1:13">
      <c r="A39" s="364" t="s">
        <v>121</v>
      </c>
      <c r="B39" s="362"/>
      <c r="C39" s="116" t="s">
        <v>158</v>
      </c>
      <c r="D39" s="116"/>
      <c r="E39" s="113"/>
      <c r="F39" s="113"/>
      <c r="G39" s="117"/>
      <c r="H39" s="117"/>
    </row>
    <row r="40" spans="1:13" ht="6.75" customHeight="1">
      <c r="A40" s="364"/>
      <c r="B40" s="362"/>
      <c r="C40" s="113"/>
      <c r="D40" s="113"/>
      <c r="E40" s="113"/>
      <c r="F40" s="113"/>
      <c r="G40" s="117"/>
      <c r="H40" s="117"/>
    </row>
    <row r="41" spans="1:13" ht="38.25">
      <c r="A41" s="365" t="s">
        <v>123</v>
      </c>
      <c r="B41" s="602" t="s">
        <v>159</v>
      </c>
      <c r="C41" s="602"/>
      <c r="D41" s="602"/>
      <c r="E41" s="602"/>
      <c r="F41" s="602"/>
      <c r="G41" s="365" t="s">
        <v>160</v>
      </c>
      <c r="H41" s="365" t="s">
        <v>161</v>
      </c>
      <c r="I41" s="365" t="s">
        <v>162</v>
      </c>
      <c r="K41" s="115"/>
      <c r="M41" s="110"/>
    </row>
    <row r="42" spans="1:13" ht="23.25" customHeight="1">
      <c r="A42" s="223" t="s">
        <v>134</v>
      </c>
      <c r="B42" s="603" t="s">
        <v>163</v>
      </c>
      <c r="C42" s="603"/>
      <c r="D42" s="603"/>
      <c r="E42" s="603"/>
      <c r="F42" s="603"/>
      <c r="G42" s="137"/>
      <c r="H42" s="137"/>
      <c r="I42" s="122">
        <f>план!H508+план!H554+план!H580</f>
        <v>0</v>
      </c>
      <c r="K42" s="115"/>
      <c r="M42" s="110"/>
    </row>
    <row r="43" spans="1:13">
      <c r="A43" s="157"/>
      <c r="B43" s="641" t="s">
        <v>141</v>
      </c>
      <c r="C43" s="642"/>
      <c r="D43" s="642"/>
      <c r="E43" s="642"/>
      <c r="F43" s="643"/>
      <c r="G43" s="138" t="s">
        <v>5</v>
      </c>
      <c r="H43" s="138" t="s">
        <v>5</v>
      </c>
      <c r="I43" s="133">
        <f>SUM(I42:I42)</f>
        <v>0</v>
      </c>
      <c r="K43" s="115"/>
      <c r="M43" s="110"/>
    </row>
    <row r="44" spans="1:13" ht="7.5" customHeight="1"/>
    <row r="45" spans="1:13">
      <c r="A45" s="112" t="s">
        <v>164</v>
      </c>
    </row>
    <row r="46" spans="1:13">
      <c r="A46" s="364" t="s">
        <v>121</v>
      </c>
      <c r="B46" s="362"/>
      <c r="C46" s="116" t="s">
        <v>165</v>
      </c>
      <c r="D46" s="116"/>
      <c r="E46" s="113"/>
      <c r="F46" s="113"/>
      <c r="G46" s="117"/>
      <c r="H46" s="117"/>
    </row>
    <row r="47" spans="1:13" ht="6" customHeight="1"/>
    <row r="48" spans="1:13" ht="26.25" customHeight="1">
      <c r="A48" s="373" t="s">
        <v>123</v>
      </c>
      <c r="B48" s="580" t="s">
        <v>0</v>
      </c>
      <c r="C48" s="581"/>
      <c r="D48" s="581"/>
      <c r="E48" s="581"/>
      <c r="F48" s="581"/>
      <c r="G48" s="581"/>
      <c r="H48" s="582"/>
      <c r="I48" s="646" t="s">
        <v>166</v>
      </c>
      <c r="J48" s="647"/>
      <c r="K48" s="115"/>
      <c r="M48" s="110"/>
    </row>
    <row r="49" spans="1:13" ht="22.5" customHeight="1">
      <c r="A49" s="136" t="s">
        <v>134</v>
      </c>
      <c r="B49" s="648" t="s">
        <v>167</v>
      </c>
      <c r="C49" s="649"/>
      <c r="D49" s="649"/>
      <c r="E49" s="649"/>
      <c r="F49" s="649"/>
      <c r="G49" s="649"/>
      <c r="H49" s="650"/>
      <c r="I49" s="616">
        <f>план!H509+план!H581</f>
        <v>10000</v>
      </c>
      <c r="J49" s="616"/>
      <c r="K49" s="115"/>
      <c r="M49" s="110"/>
    </row>
    <row r="50" spans="1:13">
      <c r="A50" s="157"/>
      <c r="B50" s="641" t="s">
        <v>141</v>
      </c>
      <c r="C50" s="642"/>
      <c r="D50" s="642"/>
      <c r="E50" s="642"/>
      <c r="F50" s="642"/>
      <c r="G50" s="642"/>
      <c r="H50" s="643"/>
      <c r="I50" s="612">
        <f>I49</f>
        <v>10000</v>
      </c>
      <c r="J50" s="612"/>
      <c r="K50" s="115"/>
      <c r="M50" s="139"/>
    </row>
    <row r="51" spans="1:13" ht="10.5" customHeight="1">
      <c r="A51" s="140"/>
      <c r="B51" s="140"/>
      <c r="C51" s="140"/>
      <c r="D51" s="140"/>
      <c r="E51" s="140"/>
      <c r="F51" s="140"/>
      <c r="G51" s="140"/>
      <c r="H51" s="140"/>
      <c r="I51" s="140"/>
      <c r="J51" s="186"/>
      <c r="K51" s="115"/>
      <c r="M51" s="139"/>
    </row>
    <row r="52" spans="1:13">
      <c r="A52" s="143" t="s">
        <v>121</v>
      </c>
      <c r="B52" s="117"/>
      <c r="C52" s="144" t="s">
        <v>168</v>
      </c>
      <c r="D52" s="144"/>
      <c r="E52" s="113"/>
      <c r="F52" s="113"/>
      <c r="G52" s="113"/>
      <c r="H52" s="145"/>
      <c r="I52" s="117"/>
      <c r="J52" s="224"/>
    </row>
    <row r="53" spans="1:13" ht="5.25" customHeight="1">
      <c r="A53" s="117"/>
      <c r="B53" s="117"/>
      <c r="C53" s="117"/>
      <c r="D53" s="117"/>
      <c r="E53" s="117"/>
      <c r="F53" s="117"/>
      <c r="G53" s="117"/>
      <c r="H53" s="117"/>
      <c r="I53" s="117"/>
      <c r="J53" s="224"/>
    </row>
    <row r="54" spans="1:13" ht="24.75" customHeight="1">
      <c r="A54" s="644" t="s">
        <v>169</v>
      </c>
      <c r="B54" s="645"/>
      <c r="C54" s="645"/>
      <c r="D54" s="645"/>
      <c r="E54" s="645"/>
      <c r="F54" s="645"/>
      <c r="G54" s="645"/>
      <c r="H54" s="225"/>
      <c r="I54" s="225"/>
      <c r="J54" s="226"/>
    </row>
    <row r="55" spans="1:13" ht="2.25" customHeight="1"/>
    <row r="56" spans="1:13" ht="42">
      <c r="A56" s="365" t="s">
        <v>123</v>
      </c>
      <c r="B56" s="602" t="s">
        <v>170</v>
      </c>
      <c r="C56" s="602"/>
      <c r="D56" s="602"/>
      <c r="E56" s="602"/>
      <c r="F56" s="602"/>
      <c r="G56" s="22" t="s">
        <v>171</v>
      </c>
      <c r="H56" s="365" t="s">
        <v>172</v>
      </c>
    </row>
    <row r="57" spans="1:13" ht="15.75" customHeight="1">
      <c r="A57" s="146"/>
      <c r="B57" s="625" t="s">
        <v>173</v>
      </c>
      <c r="C57" s="625"/>
      <c r="D57" s="625"/>
      <c r="E57" s="625"/>
      <c r="F57" s="625"/>
      <c r="G57" s="147"/>
      <c r="H57" s="148">
        <f>H58+H61+H65</f>
        <v>0</v>
      </c>
    </row>
    <row r="58" spans="1:13" s="112" customFormat="1" ht="15.75" customHeight="1">
      <c r="A58" s="368" t="s">
        <v>134</v>
      </c>
      <c r="B58" s="625" t="s">
        <v>174</v>
      </c>
      <c r="C58" s="625"/>
      <c r="D58" s="625"/>
      <c r="E58" s="625"/>
      <c r="F58" s="625"/>
      <c r="G58" s="138" t="s">
        <v>5</v>
      </c>
      <c r="H58" s="149">
        <f>H60</f>
        <v>99330</v>
      </c>
      <c r="J58" s="363"/>
      <c r="K58" s="363"/>
    </row>
    <row r="59" spans="1:13" ht="16.5" customHeight="1">
      <c r="A59" s="136"/>
      <c r="B59" s="617" t="s">
        <v>7</v>
      </c>
      <c r="C59" s="617"/>
      <c r="D59" s="617"/>
      <c r="E59" s="617"/>
      <c r="F59" s="617"/>
      <c r="G59" s="150"/>
      <c r="H59" s="151"/>
    </row>
    <row r="60" spans="1:13" ht="16.5" customHeight="1">
      <c r="A60" s="136" t="s">
        <v>175</v>
      </c>
      <c r="B60" s="617" t="s">
        <v>176</v>
      </c>
      <c r="C60" s="617"/>
      <c r="D60" s="617"/>
      <c r="E60" s="617"/>
      <c r="F60" s="617"/>
      <c r="G60" s="152"/>
      <c r="H60" s="153">
        <f>K60</f>
        <v>99330</v>
      </c>
      <c r="K60" s="110">
        <f>K66*22%</f>
        <v>99330</v>
      </c>
    </row>
    <row r="61" spans="1:13" ht="15" customHeight="1">
      <c r="A61" s="368" t="s">
        <v>136</v>
      </c>
      <c r="B61" s="625" t="s">
        <v>177</v>
      </c>
      <c r="C61" s="625"/>
      <c r="D61" s="625"/>
      <c r="E61" s="625"/>
      <c r="F61" s="625"/>
      <c r="G61" s="154"/>
      <c r="H61" s="155">
        <f>H63+H64</f>
        <v>13996.5</v>
      </c>
    </row>
    <row r="62" spans="1:13" ht="14.25" customHeight="1">
      <c r="A62" s="136"/>
      <c r="B62" s="617" t="s">
        <v>7</v>
      </c>
      <c r="C62" s="617"/>
      <c r="D62" s="617"/>
      <c r="E62" s="617"/>
      <c r="F62" s="617"/>
      <c r="G62" s="150"/>
      <c r="H62" s="151"/>
    </row>
    <row r="63" spans="1:13" ht="30" customHeight="1">
      <c r="A63" s="136" t="s">
        <v>178</v>
      </c>
      <c r="B63" s="617" t="s">
        <v>179</v>
      </c>
      <c r="C63" s="617"/>
      <c r="D63" s="617"/>
      <c r="E63" s="617"/>
      <c r="F63" s="617"/>
      <c r="G63" s="152"/>
      <c r="H63" s="153">
        <f>K63</f>
        <v>13093.5</v>
      </c>
      <c r="K63" s="110">
        <f>K66*2.9%</f>
        <v>13093.5</v>
      </c>
    </row>
    <row r="64" spans="1:13" ht="26.25" customHeight="1">
      <c r="A64" s="136" t="s">
        <v>180</v>
      </c>
      <c r="B64" s="617" t="s">
        <v>181</v>
      </c>
      <c r="C64" s="617"/>
      <c r="D64" s="617"/>
      <c r="E64" s="617"/>
      <c r="F64" s="617"/>
      <c r="G64" s="152"/>
      <c r="H64" s="153">
        <f>K64</f>
        <v>903</v>
      </c>
      <c r="K64" s="110">
        <f>K66*0.2%</f>
        <v>903</v>
      </c>
    </row>
    <row r="65" spans="1:13" ht="27.75" customHeight="1">
      <c r="A65" s="368" t="s">
        <v>138</v>
      </c>
      <c r="B65" s="625" t="s">
        <v>182</v>
      </c>
      <c r="C65" s="625"/>
      <c r="D65" s="625"/>
      <c r="E65" s="625"/>
      <c r="F65" s="625"/>
      <c r="G65" s="371"/>
      <c r="H65" s="156">
        <f>K65-K69</f>
        <v>-113326.5</v>
      </c>
      <c r="K65" s="110">
        <f>K66*5.1%</f>
        <v>23026.5</v>
      </c>
    </row>
    <row r="66" spans="1:13">
      <c r="A66" s="157"/>
      <c r="B66" s="626" t="s">
        <v>141</v>
      </c>
      <c r="C66" s="626"/>
      <c r="D66" s="626"/>
      <c r="E66" s="626"/>
      <c r="F66" s="626"/>
      <c r="G66" s="371" t="s">
        <v>5</v>
      </c>
      <c r="H66" s="158">
        <f>H57</f>
        <v>0</v>
      </c>
      <c r="K66" s="159">
        <f>план!H505+план!H506</f>
        <v>451500</v>
      </c>
    </row>
    <row r="67" spans="1:13" ht="2.25" customHeight="1"/>
    <row r="68" spans="1:13" ht="21.75" customHeight="1">
      <c r="A68" s="627" t="s">
        <v>249</v>
      </c>
      <c r="B68" s="627"/>
      <c r="C68" s="627"/>
      <c r="D68" s="627"/>
      <c r="E68" s="627"/>
      <c r="F68" s="627"/>
      <c r="G68" s="627"/>
      <c r="H68" s="627"/>
      <c r="I68" s="160"/>
      <c r="J68" s="227"/>
      <c r="K68" s="159">
        <f>план!H511+план!H582+план!H556</f>
        <v>0</v>
      </c>
    </row>
    <row r="69" spans="1:13" ht="10.5" customHeight="1">
      <c r="K69" s="164">
        <f>K65+K64+K63+K60-K68</f>
        <v>136353</v>
      </c>
    </row>
    <row r="70" spans="1:13" ht="12" customHeight="1">
      <c r="A70" s="594" t="s">
        <v>183</v>
      </c>
      <c r="B70" s="594"/>
      <c r="C70" s="594"/>
      <c r="D70" s="594"/>
      <c r="E70" s="594"/>
      <c r="F70" s="594"/>
      <c r="G70" s="594"/>
      <c r="H70" s="594"/>
      <c r="I70" s="594"/>
      <c r="J70" s="594"/>
      <c r="K70" s="165">
        <f>H66-K68</f>
        <v>0</v>
      </c>
    </row>
    <row r="71" spans="1:13" ht="5.25" customHeight="1"/>
    <row r="72" spans="1:13" ht="14.25">
      <c r="A72" s="166" t="s">
        <v>121</v>
      </c>
      <c r="C72" s="167">
        <v>243</v>
      </c>
    </row>
    <row r="73" spans="1:13">
      <c r="A73" s="112" t="s">
        <v>399</v>
      </c>
    </row>
    <row r="74" spans="1:13" ht="38.25">
      <c r="A74" s="373" t="s">
        <v>123</v>
      </c>
      <c r="B74" s="580" t="s">
        <v>0</v>
      </c>
      <c r="C74" s="581"/>
      <c r="D74" s="581"/>
      <c r="E74" s="581"/>
      <c r="F74" s="581"/>
      <c r="G74" s="581"/>
      <c r="H74" s="581"/>
      <c r="I74" s="582"/>
      <c r="J74" s="373" t="s">
        <v>166</v>
      </c>
      <c r="K74" s="115"/>
      <c r="M74" s="110"/>
    </row>
    <row r="75" spans="1:13" ht="26.25" customHeight="1">
      <c r="A75" s="175" t="s">
        <v>134</v>
      </c>
      <c r="B75" s="592" t="s">
        <v>395</v>
      </c>
      <c r="C75" s="584"/>
      <c r="D75" s="584"/>
      <c r="E75" s="584"/>
      <c r="F75" s="584"/>
      <c r="G75" s="584"/>
      <c r="H75" s="584"/>
      <c r="I75" s="585"/>
      <c r="J75" s="176">
        <f>план!H516</f>
        <v>0</v>
      </c>
      <c r="K75" s="115"/>
      <c r="M75" s="110"/>
    </row>
    <row r="76" spans="1:13">
      <c r="A76" s="571" t="s">
        <v>141</v>
      </c>
      <c r="B76" s="572"/>
      <c r="C76" s="572"/>
      <c r="D76" s="572"/>
      <c r="E76" s="572"/>
      <c r="F76" s="572"/>
      <c r="G76" s="572"/>
      <c r="H76" s="572"/>
      <c r="I76" s="573"/>
      <c r="J76" s="374">
        <f>J75</f>
        <v>0</v>
      </c>
      <c r="K76" s="115"/>
      <c r="M76" s="139"/>
    </row>
    <row r="77" spans="1:13" ht="5.25" customHeight="1"/>
    <row r="78" spans="1:13">
      <c r="A78" s="112" t="s">
        <v>400</v>
      </c>
    </row>
    <row r="79" spans="1:13" ht="6" customHeight="1"/>
    <row r="80" spans="1:13" ht="38.25">
      <c r="A80" s="373" t="s">
        <v>123</v>
      </c>
      <c r="B80" s="580" t="s">
        <v>0</v>
      </c>
      <c r="C80" s="581"/>
      <c r="D80" s="581"/>
      <c r="E80" s="581"/>
      <c r="F80" s="581"/>
      <c r="G80" s="581"/>
      <c r="H80" s="581"/>
      <c r="I80" s="582"/>
      <c r="J80" s="373" t="s">
        <v>166</v>
      </c>
      <c r="K80" s="115"/>
      <c r="M80" s="110"/>
    </row>
    <row r="81" spans="1:13" ht="44.25" customHeight="1">
      <c r="A81" s="136" t="s">
        <v>134</v>
      </c>
      <c r="B81" s="607" t="s">
        <v>384</v>
      </c>
      <c r="C81" s="607"/>
      <c r="D81" s="607"/>
      <c r="E81" s="607"/>
      <c r="F81" s="607"/>
      <c r="G81" s="607"/>
      <c r="H81" s="607"/>
      <c r="I81" s="607"/>
      <c r="J81" s="372">
        <f>план!H518</f>
        <v>0</v>
      </c>
      <c r="K81" s="115"/>
      <c r="M81" s="110"/>
    </row>
    <row r="82" spans="1:13">
      <c r="A82" s="571" t="s">
        <v>141</v>
      </c>
      <c r="B82" s="572"/>
      <c r="C82" s="572"/>
      <c r="D82" s="572"/>
      <c r="E82" s="572"/>
      <c r="F82" s="572"/>
      <c r="G82" s="572"/>
      <c r="H82" s="572"/>
      <c r="I82" s="573"/>
      <c r="J82" s="374">
        <f>J81</f>
        <v>0</v>
      </c>
      <c r="K82" s="115"/>
      <c r="M82" s="139"/>
    </row>
    <row r="83" spans="1:13" ht="14.25">
      <c r="A83" s="166" t="s">
        <v>121</v>
      </c>
      <c r="C83" s="167">
        <v>244</v>
      </c>
    </row>
    <row r="84" spans="1:13">
      <c r="A84" s="112" t="s">
        <v>401</v>
      </c>
    </row>
    <row r="85" spans="1:13" ht="31.5">
      <c r="A85" s="365" t="s">
        <v>123</v>
      </c>
      <c r="B85" s="602" t="s">
        <v>159</v>
      </c>
      <c r="C85" s="602"/>
      <c r="D85" s="602"/>
      <c r="E85" s="602"/>
      <c r="F85" s="602"/>
      <c r="G85" s="365" t="s">
        <v>185</v>
      </c>
      <c r="H85" s="365" t="s">
        <v>186</v>
      </c>
      <c r="I85" s="365" t="s">
        <v>187</v>
      </c>
      <c r="J85" s="22" t="s">
        <v>149</v>
      </c>
      <c r="K85" s="115"/>
      <c r="M85" s="110"/>
    </row>
    <row r="86" spans="1:13" ht="17.25" customHeight="1">
      <c r="A86" s="168">
        <v>1</v>
      </c>
      <c r="B86" s="603" t="s">
        <v>188</v>
      </c>
      <c r="C86" s="603"/>
      <c r="D86" s="603"/>
      <c r="E86" s="603"/>
      <c r="F86" s="603"/>
      <c r="G86" s="168"/>
      <c r="H86" s="152">
        <v>12</v>
      </c>
      <c r="I86" s="122">
        <f>J86/H86</f>
        <v>833.33333333333337</v>
      </c>
      <c r="J86" s="372">
        <f>план!H513+план!H558-J87-J88</f>
        <v>10000</v>
      </c>
      <c r="K86" s="115"/>
      <c r="M86" s="110"/>
    </row>
    <row r="87" spans="1:13" ht="17.25" customHeight="1">
      <c r="A87" s="168">
        <v>2</v>
      </c>
      <c r="B87" s="603" t="s">
        <v>189</v>
      </c>
      <c r="C87" s="603"/>
      <c r="D87" s="603"/>
      <c r="E87" s="603"/>
      <c r="F87" s="603"/>
      <c r="G87" s="168"/>
      <c r="H87" s="152">
        <v>12</v>
      </c>
      <c r="I87" s="122">
        <f>J87/H87</f>
        <v>0</v>
      </c>
      <c r="J87" s="372">
        <v>0</v>
      </c>
      <c r="K87" s="115"/>
      <c r="M87" s="110"/>
    </row>
    <row r="88" spans="1:13" ht="27" customHeight="1">
      <c r="A88" s="136" t="s">
        <v>138</v>
      </c>
      <c r="B88" s="603" t="s">
        <v>190</v>
      </c>
      <c r="C88" s="603"/>
      <c r="D88" s="603"/>
      <c r="E88" s="603"/>
      <c r="F88" s="603"/>
      <c r="G88" s="137"/>
      <c r="H88" s="152"/>
      <c r="I88" s="152"/>
      <c r="J88" s="372">
        <v>0</v>
      </c>
      <c r="K88" s="115"/>
      <c r="M88" s="110"/>
    </row>
    <row r="89" spans="1:13">
      <c r="A89" s="593" t="s">
        <v>191</v>
      </c>
      <c r="B89" s="593"/>
      <c r="C89" s="593"/>
      <c r="D89" s="593"/>
      <c r="E89" s="593"/>
      <c r="F89" s="593"/>
      <c r="G89" s="138" t="s">
        <v>5</v>
      </c>
      <c r="H89" s="138" t="s">
        <v>5</v>
      </c>
      <c r="I89" s="138" t="s">
        <v>5</v>
      </c>
      <c r="J89" s="374">
        <f>SUM(J86:J88)</f>
        <v>10000</v>
      </c>
      <c r="K89" s="115"/>
      <c r="M89" s="110"/>
    </row>
    <row r="90" spans="1:13" ht="11.25" customHeight="1"/>
    <row r="91" spans="1:13" ht="13.5" customHeight="1">
      <c r="A91" s="112" t="s">
        <v>402</v>
      </c>
    </row>
    <row r="92" spans="1:13" ht="38.25">
      <c r="A92" s="365" t="s">
        <v>123</v>
      </c>
      <c r="B92" s="587" t="s">
        <v>159</v>
      </c>
      <c r="C92" s="588"/>
      <c r="D92" s="588"/>
      <c r="E92" s="589"/>
      <c r="F92" s="365" t="s">
        <v>160</v>
      </c>
      <c r="G92" s="365" t="s">
        <v>161</v>
      </c>
      <c r="H92" s="365" t="s">
        <v>162</v>
      </c>
      <c r="K92" s="115"/>
      <c r="M92" s="110"/>
    </row>
    <row r="93" spans="1:13" ht="21" customHeight="1">
      <c r="A93" s="136" t="s">
        <v>134</v>
      </c>
      <c r="B93" s="583" t="s">
        <v>193</v>
      </c>
      <c r="C93" s="590"/>
      <c r="D93" s="590"/>
      <c r="E93" s="591"/>
      <c r="F93" s="137"/>
      <c r="G93" s="137"/>
      <c r="H93" s="122">
        <f>план!H508+план!H559</f>
        <v>10000</v>
      </c>
      <c r="K93" s="115"/>
      <c r="M93" s="110"/>
    </row>
    <row r="94" spans="1:13">
      <c r="A94" s="571" t="s">
        <v>141</v>
      </c>
      <c r="B94" s="572"/>
      <c r="C94" s="572"/>
      <c r="D94" s="572"/>
      <c r="E94" s="573"/>
      <c r="F94" s="138" t="s">
        <v>5</v>
      </c>
      <c r="G94" s="138" t="s">
        <v>5</v>
      </c>
      <c r="H94" s="133">
        <f>SUM(H93:H93)</f>
        <v>10000</v>
      </c>
      <c r="K94" s="115"/>
      <c r="M94" s="110"/>
    </row>
    <row r="95" spans="1:13" ht="7.5" customHeight="1"/>
    <row r="96" spans="1:13" ht="16.5" customHeight="1">
      <c r="A96" s="112" t="s">
        <v>403</v>
      </c>
    </row>
    <row r="97" spans="1:13" ht="38.25">
      <c r="A97" s="365" t="s">
        <v>123</v>
      </c>
      <c r="B97" s="587" t="s">
        <v>0</v>
      </c>
      <c r="C97" s="588"/>
      <c r="D97" s="588"/>
      <c r="E97" s="589"/>
      <c r="F97" s="365" t="s">
        <v>195</v>
      </c>
      <c r="G97" s="365" t="s">
        <v>196</v>
      </c>
      <c r="H97" s="365" t="s">
        <v>197</v>
      </c>
      <c r="I97" s="365" t="s">
        <v>198</v>
      </c>
      <c r="K97" s="115"/>
      <c r="L97" s="110"/>
    </row>
    <row r="98" spans="1:13" ht="40.5" customHeight="1">
      <c r="A98" s="168">
        <v>1</v>
      </c>
      <c r="B98" s="604" t="s">
        <v>251</v>
      </c>
      <c r="C98" s="605"/>
      <c r="D98" s="605"/>
      <c r="E98" s="606"/>
      <c r="F98" s="169"/>
      <c r="G98" s="170"/>
      <c r="H98" s="168"/>
      <c r="I98" s="122">
        <f>план!H515+план!H560</f>
        <v>50400</v>
      </c>
      <c r="K98" s="115"/>
      <c r="L98" s="110"/>
    </row>
    <row r="99" spans="1:13">
      <c r="A99" s="571" t="s">
        <v>141</v>
      </c>
      <c r="B99" s="572"/>
      <c r="C99" s="572"/>
      <c r="D99" s="572"/>
      <c r="E99" s="573"/>
      <c r="F99" s="138" t="s">
        <v>5</v>
      </c>
      <c r="G99" s="138" t="s">
        <v>5</v>
      </c>
      <c r="H99" s="138" t="s">
        <v>5</v>
      </c>
      <c r="I99" s="133">
        <f>SUM(I98:I98)</f>
        <v>50400</v>
      </c>
      <c r="K99" s="115"/>
      <c r="L99" s="110"/>
    </row>
    <row r="100" spans="1:13">
      <c r="K100" s="174"/>
    </row>
    <row r="101" spans="1:13">
      <c r="A101" s="112" t="s">
        <v>404</v>
      </c>
    </row>
    <row r="102" spans="1:13" ht="38.25">
      <c r="A102" s="373" t="s">
        <v>123</v>
      </c>
      <c r="B102" s="580" t="s">
        <v>0</v>
      </c>
      <c r="C102" s="581"/>
      <c r="D102" s="581"/>
      <c r="E102" s="581"/>
      <c r="F102" s="581"/>
      <c r="G102" s="581"/>
      <c r="H102" s="581"/>
      <c r="I102" s="582"/>
      <c r="J102" s="373" t="s">
        <v>166</v>
      </c>
      <c r="K102" s="115"/>
      <c r="M102" s="110"/>
    </row>
    <row r="103" spans="1:13" ht="186.75" customHeight="1">
      <c r="A103" s="175" t="s">
        <v>134</v>
      </c>
      <c r="B103" s="592" t="s">
        <v>387</v>
      </c>
      <c r="C103" s="584"/>
      <c r="D103" s="584"/>
      <c r="E103" s="584"/>
      <c r="F103" s="584"/>
      <c r="G103" s="584"/>
      <c r="H103" s="584"/>
      <c r="I103" s="585"/>
      <c r="J103" s="176">
        <f>план!H517+план!H562</f>
        <v>320000</v>
      </c>
      <c r="K103" s="115"/>
      <c r="M103" s="110"/>
    </row>
    <row r="104" spans="1:13">
      <c r="A104" s="571" t="s">
        <v>141</v>
      </c>
      <c r="B104" s="572"/>
      <c r="C104" s="572"/>
      <c r="D104" s="572"/>
      <c r="E104" s="572"/>
      <c r="F104" s="572"/>
      <c r="G104" s="572"/>
      <c r="H104" s="572"/>
      <c r="I104" s="573"/>
      <c r="J104" s="374">
        <f>J103</f>
        <v>320000</v>
      </c>
      <c r="K104" s="115"/>
      <c r="M104" s="139"/>
    </row>
    <row r="105" spans="1:13" ht="5.25" customHeight="1"/>
    <row r="106" spans="1:13">
      <c r="A106" s="112" t="s">
        <v>405</v>
      </c>
    </row>
    <row r="107" spans="1:13" ht="6" customHeight="1"/>
    <row r="108" spans="1:13" ht="38.25">
      <c r="A108" s="373" t="s">
        <v>123</v>
      </c>
      <c r="B108" s="580" t="s">
        <v>0</v>
      </c>
      <c r="C108" s="581"/>
      <c r="D108" s="581"/>
      <c r="E108" s="581"/>
      <c r="F108" s="581"/>
      <c r="G108" s="581"/>
      <c r="H108" s="581"/>
      <c r="I108" s="582"/>
      <c r="J108" s="373" t="s">
        <v>166</v>
      </c>
      <c r="K108" s="115"/>
      <c r="M108" s="110"/>
    </row>
    <row r="109" spans="1:13" ht="290.25" customHeight="1">
      <c r="A109" s="136" t="s">
        <v>134</v>
      </c>
      <c r="B109" s="592" t="s">
        <v>381</v>
      </c>
      <c r="C109" s="584"/>
      <c r="D109" s="584"/>
      <c r="E109" s="584"/>
      <c r="F109" s="584"/>
      <c r="G109" s="584"/>
      <c r="H109" s="584"/>
      <c r="I109" s="585"/>
      <c r="J109" s="372">
        <f>план!H519+план!H563</f>
        <v>195000</v>
      </c>
      <c r="K109" s="115"/>
      <c r="M109" s="110"/>
    </row>
    <row r="110" spans="1:13">
      <c r="A110" s="571" t="s">
        <v>141</v>
      </c>
      <c r="B110" s="572"/>
      <c r="C110" s="572"/>
      <c r="D110" s="572"/>
      <c r="E110" s="572"/>
      <c r="F110" s="572"/>
      <c r="G110" s="572"/>
      <c r="H110" s="572"/>
      <c r="I110" s="573"/>
      <c r="J110" s="374">
        <f>J109</f>
        <v>195000</v>
      </c>
      <c r="K110" s="115"/>
      <c r="M110" s="139"/>
    </row>
    <row r="111" spans="1:13" ht="7.5" customHeight="1">
      <c r="A111" s="140"/>
      <c r="B111" s="140"/>
      <c r="C111" s="140"/>
      <c r="D111" s="140"/>
      <c r="E111" s="140"/>
      <c r="F111" s="140"/>
      <c r="G111" s="140"/>
      <c r="H111" s="140"/>
      <c r="I111" s="140"/>
      <c r="J111" s="186"/>
      <c r="K111" s="115"/>
      <c r="M111" s="139"/>
    </row>
    <row r="112" spans="1:13" ht="15">
      <c r="A112" s="112" t="s">
        <v>406</v>
      </c>
    </row>
    <row r="113" spans="1:13" ht="25.5" customHeight="1">
      <c r="A113" s="365" t="s">
        <v>123</v>
      </c>
      <c r="B113" s="587" t="s">
        <v>159</v>
      </c>
      <c r="C113" s="588"/>
      <c r="D113" s="588"/>
      <c r="E113" s="588"/>
      <c r="F113" s="588"/>
      <c r="G113" s="588"/>
      <c r="H113" s="588"/>
      <c r="I113" s="589"/>
      <c r="J113" s="365" t="s">
        <v>209</v>
      </c>
      <c r="K113" s="115"/>
      <c r="M113" s="110"/>
    </row>
    <row r="114" spans="1:13" ht="259.5" customHeight="1">
      <c r="A114" s="187" t="s">
        <v>134</v>
      </c>
      <c r="B114" s="609" t="s">
        <v>411</v>
      </c>
      <c r="C114" s="610"/>
      <c r="D114" s="610"/>
      <c r="E114" s="610"/>
      <c r="F114" s="610"/>
      <c r="G114" s="610"/>
      <c r="H114" s="610"/>
      <c r="I114" s="611"/>
      <c r="J114" s="176">
        <f>план!H532+план!H571+план!H588</f>
        <v>120000</v>
      </c>
      <c r="K114" s="115"/>
      <c r="M114" s="110"/>
    </row>
    <row r="115" spans="1:13">
      <c r="A115" s="571" t="s">
        <v>141</v>
      </c>
      <c r="B115" s="572"/>
      <c r="C115" s="572"/>
      <c r="D115" s="572"/>
      <c r="E115" s="572"/>
      <c r="F115" s="572"/>
      <c r="G115" s="572"/>
      <c r="H115" s="572"/>
      <c r="I115" s="573"/>
      <c r="J115" s="374">
        <f>SUM(J114:J114)</f>
        <v>120000</v>
      </c>
      <c r="K115" s="115"/>
      <c r="M115" s="110"/>
    </row>
    <row r="116" spans="1:13" ht="6" customHeight="1"/>
    <row r="117" spans="1:13" ht="15">
      <c r="A117" s="112" t="s">
        <v>407</v>
      </c>
    </row>
    <row r="118" spans="1:13" ht="3" customHeight="1"/>
    <row r="119" spans="1:13" ht="25.5">
      <c r="A119" s="365" t="s">
        <v>123</v>
      </c>
      <c r="B119" s="587" t="s">
        <v>159</v>
      </c>
      <c r="C119" s="588"/>
      <c r="D119" s="588"/>
      <c r="E119" s="588"/>
      <c r="F119" s="588"/>
      <c r="G119" s="588"/>
      <c r="H119" s="588"/>
      <c r="I119" s="589"/>
      <c r="J119" s="365" t="s">
        <v>209</v>
      </c>
      <c r="K119" s="115"/>
      <c r="M119" s="110"/>
    </row>
    <row r="120" spans="1:13" s="110" customFormat="1">
      <c r="A120" s="168">
        <v>1</v>
      </c>
      <c r="B120" s="638">
        <v>2</v>
      </c>
      <c r="C120" s="639"/>
      <c r="D120" s="639"/>
      <c r="E120" s="639"/>
      <c r="F120" s="639"/>
      <c r="G120" s="639"/>
      <c r="H120" s="639"/>
      <c r="I120" s="640"/>
      <c r="J120" s="168">
        <v>5</v>
      </c>
    </row>
    <row r="121" spans="1:13" ht="280.5" customHeight="1">
      <c r="A121" s="177">
        <v>1</v>
      </c>
      <c r="B121" s="618" t="s">
        <v>382</v>
      </c>
      <c r="C121" s="619"/>
      <c r="D121" s="619"/>
      <c r="E121" s="619"/>
      <c r="F121" s="619"/>
      <c r="G121" s="619"/>
      <c r="H121" s="619"/>
      <c r="I121" s="620"/>
      <c r="J121" s="178">
        <f>план!H533+план!H534+план!H535+план!H536+план!H537+план!H538+план!H539+план!H540+план!H544+план!H545+план!H546+план!H547+план!H572+план!H573+план!H574+план!H575+план!H576+план!H577+план!H589+план!H590</f>
        <v>214600</v>
      </c>
      <c r="K121" s="115"/>
      <c r="M121" s="110"/>
    </row>
    <row r="122" spans="1:13" s="112" customFormat="1" ht="13.5" customHeight="1">
      <c r="A122" s="571" t="s">
        <v>141</v>
      </c>
      <c r="B122" s="572"/>
      <c r="C122" s="572"/>
      <c r="D122" s="572"/>
      <c r="E122" s="572"/>
      <c r="F122" s="572"/>
      <c r="G122" s="572"/>
      <c r="H122" s="572"/>
      <c r="I122" s="573"/>
      <c r="J122" s="374">
        <f>J121</f>
        <v>214600</v>
      </c>
      <c r="M122" s="363"/>
    </row>
    <row r="123" spans="1:13" s="112" customFormat="1" ht="3.75" customHeight="1">
      <c r="A123" s="179"/>
      <c r="B123" s="179"/>
      <c r="C123" s="179"/>
      <c r="D123" s="179"/>
      <c r="E123" s="179"/>
      <c r="F123" s="180"/>
      <c r="G123" s="181"/>
      <c r="H123" s="142"/>
      <c r="I123" s="114"/>
      <c r="J123" s="363"/>
      <c r="K123" s="363"/>
    </row>
    <row r="124" spans="1:13">
      <c r="A124" s="112" t="s">
        <v>121</v>
      </c>
      <c r="C124" s="182">
        <v>247</v>
      </c>
    </row>
    <row r="125" spans="1:13" ht="16.5" customHeight="1">
      <c r="A125" s="112" t="s">
        <v>503</v>
      </c>
    </row>
    <row r="126" spans="1:13" ht="38.25">
      <c r="A126" s="365" t="s">
        <v>123</v>
      </c>
      <c r="B126" s="587" t="s">
        <v>0</v>
      </c>
      <c r="C126" s="588"/>
      <c r="D126" s="588"/>
      <c r="E126" s="589"/>
      <c r="F126" s="365" t="s">
        <v>195</v>
      </c>
      <c r="G126" s="365" t="s">
        <v>196</v>
      </c>
      <c r="H126" s="365" t="s">
        <v>197</v>
      </c>
      <c r="I126" s="365" t="s">
        <v>198</v>
      </c>
      <c r="K126" s="115"/>
      <c r="L126" s="110"/>
    </row>
    <row r="127" spans="1:13" ht="33" customHeight="1">
      <c r="A127" s="168">
        <v>1</v>
      </c>
      <c r="B127" s="604" t="s">
        <v>504</v>
      </c>
      <c r="C127" s="605"/>
      <c r="D127" s="605"/>
      <c r="E127" s="606"/>
      <c r="F127" s="169"/>
      <c r="G127" s="170"/>
      <c r="H127" s="168"/>
      <c r="I127" s="122">
        <f>план!H520</f>
        <v>0</v>
      </c>
      <c r="K127" s="115"/>
      <c r="L127" s="110"/>
    </row>
    <row r="128" spans="1:13">
      <c r="A128" s="571" t="s">
        <v>141</v>
      </c>
      <c r="B128" s="572"/>
      <c r="C128" s="572"/>
      <c r="D128" s="572"/>
      <c r="E128" s="573"/>
      <c r="F128" s="138" t="s">
        <v>5</v>
      </c>
      <c r="G128" s="138" t="s">
        <v>5</v>
      </c>
      <c r="H128" s="138" t="s">
        <v>5</v>
      </c>
      <c r="I128" s="133">
        <f>SUM(I127:I127)</f>
        <v>0</v>
      </c>
      <c r="K128" s="115"/>
      <c r="L128" s="110"/>
    </row>
    <row r="129" spans="1:13">
      <c r="A129" s="594" t="s">
        <v>252</v>
      </c>
      <c r="B129" s="594"/>
      <c r="C129" s="594"/>
      <c r="D129" s="594"/>
      <c r="E129" s="594"/>
      <c r="F129" s="594"/>
      <c r="G129" s="594"/>
      <c r="H129" s="594"/>
      <c r="I129" s="594"/>
      <c r="J129" s="594"/>
    </row>
    <row r="130" spans="1:13">
      <c r="A130" s="228"/>
      <c r="B130" s="228"/>
      <c r="C130" s="193"/>
      <c r="D130" s="193"/>
      <c r="E130" s="193"/>
    </row>
    <row r="131" spans="1:13">
      <c r="A131" s="112" t="s">
        <v>121</v>
      </c>
      <c r="C131" s="182" t="s">
        <v>391</v>
      </c>
    </row>
    <row r="132" spans="1:13">
      <c r="A132" s="112" t="s">
        <v>211</v>
      </c>
    </row>
    <row r="133" spans="1:13" ht="21.75" customHeight="1">
      <c r="A133" s="365" t="s">
        <v>123</v>
      </c>
      <c r="B133" s="602" t="s">
        <v>159</v>
      </c>
      <c r="C133" s="602"/>
      <c r="D133" s="602"/>
      <c r="E133" s="602"/>
      <c r="F133" s="602"/>
      <c r="G133" s="602"/>
      <c r="H133" s="602"/>
      <c r="I133" s="365" t="s">
        <v>217</v>
      </c>
      <c r="J133" s="22" t="s">
        <v>218</v>
      </c>
      <c r="K133" s="115"/>
      <c r="M133" s="110"/>
    </row>
    <row r="134" spans="1:13" ht="30.75" customHeight="1">
      <c r="A134" s="136" t="s">
        <v>134</v>
      </c>
      <c r="B134" s="608" t="s">
        <v>234</v>
      </c>
      <c r="C134" s="608"/>
      <c r="D134" s="608"/>
      <c r="E134" s="608"/>
      <c r="F134" s="608"/>
      <c r="G134" s="608"/>
      <c r="H134" s="608"/>
      <c r="I134" s="137"/>
      <c r="J134" s="122">
        <f>план!H522+план!H523</f>
        <v>1000</v>
      </c>
      <c r="K134" s="115"/>
      <c r="M134" s="110"/>
    </row>
    <row r="135" spans="1:13" s="112" customFormat="1">
      <c r="A135" s="593" t="s">
        <v>141</v>
      </c>
      <c r="B135" s="593"/>
      <c r="C135" s="593"/>
      <c r="D135" s="593"/>
      <c r="E135" s="593"/>
      <c r="F135" s="593"/>
      <c r="G135" s="593"/>
      <c r="H135" s="593"/>
      <c r="I135" s="138" t="s">
        <v>5</v>
      </c>
      <c r="J135" s="133">
        <f>J134</f>
        <v>1000</v>
      </c>
      <c r="M135" s="363"/>
    </row>
    <row r="136" spans="1:13" ht="9.75" customHeight="1"/>
    <row r="137" spans="1:13">
      <c r="A137" s="112" t="s">
        <v>121</v>
      </c>
      <c r="C137" s="182" t="s">
        <v>253</v>
      </c>
    </row>
    <row r="138" spans="1:13">
      <c r="A138" s="112" t="s">
        <v>211</v>
      </c>
    </row>
    <row r="139" spans="1:13" ht="21.75" customHeight="1">
      <c r="A139" s="365" t="s">
        <v>123</v>
      </c>
      <c r="B139" s="587" t="s">
        <v>159</v>
      </c>
      <c r="C139" s="588"/>
      <c r="D139" s="588"/>
      <c r="E139" s="588"/>
      <c r="F139" s="588"/>
      <c r="G139" s="589"/>
      <c r="H139" s="365" t="s">
        <v>217</v>
      </c>
      <c r="I139" s="22" t="s">
        <v>218</v>
      </c>
      <c r="K139" s="115"/>
      <c r="M139" s="110"/>
    </row>
    <row r="140" spans="1:13">
      <c r="A140" s="168">
        <v>1</v>
      </c>
      <c r="B140" s="638">
        <v>2</v>
      </c>
      <c r="C140" s="639"/>
      <c r="D140" s="639"/>
      <c r="E140" s="639"/>
      <c r="F140" s="639"/>
      <c r="G140" s="640"/>
      <c r="H140" s="168">
        <v>3</v>
      </c>
      <c r="I140" s="168">
        <v>4</v>
      </c>
      <c r="K140" s="115"/>
      <c r="M140" s="110"/>
    </row>
    <row r="141" spans="1:13" ht="25.5" customHeight="1">
      <c r="A141" s="136" t="s">
        <v>134</v>
      </c>
      <c r="B141" s="583" t="s">
        <v>254</v>
      </c>
      <c r="C141" s="590"/>
      <c r="D141" s="590"/>
      <c r="E141" s="590"/>
      <c r="F141" s="590"/>
      <c r="G141" s="591"/>
      <c r="H141" s="137"/>
      <c r="I141" s="122">
        <f>план!H524+план!H525</f>
        <v>20000</v>
      </c>
      <c r="K141" s="115"/>
      <c r="M141" s="110"/>
    </row>
    <row r="142" spans="1:13" s="112" customFormat="1">
      <c r="A142" s="571" t="s">
        <v>141</v>
      </c>
      <c r="B142" s="572"/>
      <c r="C142" s="572"/>
      <c r="D142" s="572"/>
      <c r="E142" s="572"/>
      <c r="F142" s="572"/>
      <c r="G142" s="573"/>
      <c r="H142" s="138" t="s">
        <v>5</v>
      </c>
      <c r="I142" s="133">
        <f>I141</f>
        <v>20000</v>
      </c>
      <c r="J142" s="363"/>
      <c r="M142" s="363"/>
    </row>
    <row r="143" spans="1:13" ht="9.75" customHeight="1"/>
    <row r="144" spans="1:13">
      <c r="A144" s="112" t="s">
        <v>121</v>
      </c>
      <c r="C144" s="182" t="s">
        <v>392</v>
      </c>
    </row>
    <row r="145" spans="1:13">
      <c r="A145" s="112" t="s">
        <v>255</v>
      </c>
    </row>
    <row r="146" spans="1:13" ht="29.25" customHeight="1">
      <c r="A146" s="365" t="s">
        <v>123</v>
      </c>
      <c r="B146" s="587" t="s">
        <v>159</v>
      </c>
      <c r="C146" s="588"/>
      <c r="D146" s="588"/>
      <c r="E146" s="588"/>
      <c r="F146" s="588"/>
      <c r="G146" s="589"/>
      <c r="H146" s="373" t="s">
        <v>217</v>
      </c>
      <c r="I146" s="373" t="s">
        <v>218</v>
      </c>
      <c r="K146" s="115"/>
      <c r="M146" s="110"/>
    </row>
    <row r="147" spans="1:13" ht="46.5" customHeight="1">
      <c r="A147" s="136" t="s">
        <v>134</v>
      </c>
      <c r="B147" s="583" t="s">
        <v>256</v>
      </c>
      <c r="C147" s="590"/>
      <c r="D147" s="590"/>
      <c r="E147" s="590"/>
      <c r="F147" s="590"/>
      <c r="G147" s="591"/>
      <c r="H147" s="137"/>
      <c r="I147" s="122">
        <f>план!H526+план!H527+план!H528+план!H529+план!H530</f>
        <v>5000</v>
      </c>
      <c r="K147" s="115"/>
      <c r="M147" s="110"/>
    </row>
    <row r="148" spans="1:13">
      <c r="A148" s="571" t="s">
        <v>141</v>
      </c>
      <c r="B148" s="572"/>
      <c r="C148" s="572"/>
      <c r="D148" s="572"/>
      <c r="E148" s="572"/>
      <c r="F148" s="572"/>
      <c r="G148" s="573"/>
      <c r="H148" s="138" t="s">
        <v>5</v>
      </c>
      <c r="I148" s="133">
        <f>I147</f>
        <v>5000</v>
      </c>
      <c r="K148" s="115"/>
      <c r="M148" s="174"/>
    </row>
    <row r="149" spans="1:13" s="112" customFormat="1" ht="22.5" customHeight="1">
      <c r="A149" s="179"/>
      <c r="B149" s="179"/>
      <c r="C149" s="179"/>
      <c r="D149" s="179"/>
      <c r="E149" s="179"/>
      <c r="F149" s="180"/>
      <c r="G149" s="181"/>
      <c r="H149" s="142"/>
      <c r="I149" s="114"/>
      <c r="J149" s="363"/>
      <c r="K149" s="363"/>
    </row>
    <row r="150" spans="1:13" s="112" customFormat="1" ht="22.5" customHeight="1">
      <c r="A150" s="179"/>
      <c r="B150" s="179"/>
      <c r="C150" s="574" t="s">
        <v>537</v>
      </c>
      <c r="D150" s="574"/>
      <c r="E150" s="574"/>
      <c r="F150" s="637"/>
      <c r="G150" s="637"/>
      <c r="H150" s="380" t="s">
        <v>536</v>
      </c>
      <c r="I150" s="229"/>
      <c r="J150" s="363"/>
      <c r="K150" s="363"/>
    </row>
    <row r="151" spans="1:13" s="112" customFormat="1" ht="12" customHeight="1">
      <c r="A151" s="179"/>
      <c r="B151" s="192" t="str">
        <f>'расчет 2023 '!B242</f>
        <v xml:space="preserve"> « 10 »января  2022г.</v>
      </c>
      <c r="C151" s="179"/>
      <c r="D151" s="179"/>
      <c r="E151" s="179"/>
      <c r="F151" s="576" t="s">
        <v>239</v>
      </c>
      <c r="G151" s="576"/>
      <c r="H151" s="191" t="s">
        <v>240</v>
      </c>
      <c r="I151" s="117"/>
      <c r="J151" s="363"/>
      <c r="K151" s="363"/>
    </row>
    <row r="152" spans="1:13" s="112" customFormat="1" ht="12" customHeight="1">
      <c r="A152" s="179"/>
      <c r="B152" s="179"/>
      <c r="C152" s="179"/>
      <c r="D152" s="179"/>
      <c r="E152" s="179"/>
      <c r="F152" s="193"/>
      <c r="G152" s="375"/>
      <c r="H152" s="191"/>
      <c r="I152" s="117"/>
      <c r="J152" s="363"/>
      <c r="K152" s="363"/>
    </row>
    <row r="153" spans="1:13">
      <c r="A153" s="379"/>
      <c r="B153" s="379"/>
      <c r="C153" s="379"/>
      <c r="D153" s="379"/>
      <c r="E153" s="379"/>
    </row>
    <row r="154" spans="1:13" ht="28.5" customHeight="1">
      <c r="A154" s="577" t="s">
        <v>241</v>
      </c>
      <c r="B154" s="578"/>
      <c r="C154" s="578"/>
      <c r="D154" s="578"/>
      <c r="E154" s="579"/>
      <c r="F154" s="194">
        <f>J20+I29+I36+I43+I50+H66+J89+H94+I99+J104+J110+J115+J122+J135+I142+I148+J76+J82+I128</f>
        <v>1548400</v>
      </c>
      <c r="G154" s="112" t="s">
        <v>242</v>
      </c>
    </row>
    <row r="155" spans="1:13" ht="18" customHeight="1">
      <c r="A155" s="577" t="s">
        <v>243</v>
      </c>
      <c r="B155" s="578"/>
      <c r="C155" s="578"/>
      <c r="D155" s="578"/>
      <c r="E155" s="579"/>
      <c r="F155" s="195">
        <f>план!H502+план!H543+план!H578</f>
        <v>1548400</v>
      </c>
      <c r="G155" s="112" t="s">
        <v>244</v>
      </c>
    </row>
    <row r="156" spans="1:13" ht="17.25" customHeight="1">
      <c r="A156" s="570" t="s">
        <v>245</v>
      </c>
      <c r="B156" s="570"/>
      <c r="C156" s="570"/>
      <c r="D156" s="570"/>
      <c r="E156" s="570"/>
      <c r="F156" s="194">
        <f>F154-F155</f>
        <v>0</v>
      </c>
    </row>
    <row r="158" spans="1:13">
      <c r="A158" s="566">
        <v>974200</v>
      </c>
      <c r="B158" s="566"/>
      <c r="C158" s="566"/>
      <c r="D158" s="566"/>
      <c r="E158" s="566"/>
      <c r="F158" s="566"/>
      <c r="G158" s="566"/>
      <c r="H158" s="566"/>
      <c r="I158" s="566"/>
      <c r="J158" s="566"/>
      <c r="K158" s="128"/>
      <c r="L158" s="216"/>
    </row>
    <row r="159" spans="1:13">
      <c r="A159" s="567" t="s">
        <v>123</v>
      </c>
      <c r="B159" s="567" t="s">
        <v>124</v>
      </c>
      <c r="C159" s="567" t="s">
        <v>125</v>
      </c>
      <c r="D159" s="565" t="s">
        <v>126</v>
      </c>
      <c r="E159" s="565"/>
      <c r="F159" s="565"/>
      <c r="G159" s="565"/>
      <c r="H159" s="565" t="s">
        <v>127</v>
      </c>
      <c r="I159" s="565" t="s">
        <v>128</v>
      </c>
      <c r="J159" s="565" t="s">
        <v>257</v>
      </c>
    </row>
    <row r="160" spans="1:13">
      <c r="A160" s="568"/>
      <c r="B160" s="568"/>
      <c r="C160" s="568"/>
      <c r="D160" s="565" t="s">
        <v>130</v>
      </c>
      <c r="E160" s="565" t="s">
        <v>7</v>
      </c>
      <c r="F160" s="565"/>
      <c r="G160" s="565"/>
      <c r="H160" s="565"/>
      <c r="I160" s="565"/>
      <c r="J160" s="565"/>
    </row>
    <row r="161" spans="1:12" ht="38.25">
      <c r="A161" s="569"/>
      <c r="B161" s="569"/>
      <c r="C161" s="569"/>
      <c r="D161" s="565"/>
      <c r="E161" s="376" t="s">
        <v>131</v>
      </c>
      <c r="F161" s="376" t="s">
        <v>132</v>
      </c>
      <c r="G161" s="376" t="s">
        <v>133</v>
      </c>
      <c r="H161" s="565"/>
      <c r="I161" s="565"/>
      <c r="J161" s="565"/>
    </row>
    <row r="162" spans="1:12">
      <c r="A162" s="198">
        <v>1</v>
      </c>
      <c r="B162" s="198">
        <v>2</v>
      </c>
      <c r="C162" s="198">
        <v>3</v>
      </c>
      <c r="D162" s="199">
        <v>4</v>
      </c>
      <c r="E162" s="199">
        <v>5</v>
      </c>
      <c r="F162" s="199">
        <v>6</v>
      </c>
      <c r="G162" s="199">
        <v>7</v>
      </c>
      <c r="H162" s="199">
        <v>8</v>
      </c>
      <c r="I162" s="199">
        <v>9</v>
      </c>
      <c r="J162" s="199">
        <v>10</v>
      </c>
    </row>
    <row r="163" spans="1:12" ht="38.25">
      <c r="A163" s="201" t="s">
        <v>134</v>
      </c>
      <c r="B163" s="202" t="s">
        <v>135</v>
      </c>
      <c r="C163" s="203">
        <f>'расчет 2023 '!C255</f>
        <v>7</v>
      </c>
      <c r="D163" s="204">
        <f>E163+F163+G163</f>
        <v>268.75</v>
      </c>
      <c r="E163" s="204">
        <f>K163/C163</f>
        <v>268.75</v>
      </c>
      <c r="F163" s="204"/>
      <c r="G163" s="204"/>
      <c r="H163" s="204"/>
      <c r="I163" s="204"/>
      <c r="J163" s="230">
        <f>D163*12*C163</f>
        <v>22575</v>
      </c>
      <c r="K163" s="206">
        <f>K167*5%/12</f>
        <v>1881.25</v>
      </c>
    </row>
    <row r="164" spans="1:12" ht="25.5">
      <c r="A164" s="201" t="s">
        <v>136</v>
      </c>
      <c r="B164" s="202" t="s">
        <v>137</v>
      </c>
      <c r="C164" s="203">
        <f>'расчет 2023 '!C256</f>
        <v>109.61</v>
      </c>
      <c r="D164" s="204">
        <f>E164+F164+G164</f>
        <v>326.09935224888238</v>
      </c>
      <c r="E164" s="204">
        <f>K164/C164</f>
        <v>326.09935224888238</v>
      </c>
      <c r="F164" s="204"/>
      <c r="G164" s="204"/>
      <c r="H164" s="204"/>
      <c r="I164" s="204"/>
      <c r="J164" s="230">
        <f>D164*12*C164+K166</f>
        <v>428925</v>
      </c>
      <c r="K164" s="206">
        <f>K167*95%/12</f>
        <v>35743.75</v>
      </c>
      <c r="L164" s="207"/>
    </row>
    <row r="165" spans="1:12" ht="38.25">
      <c r="A165" s="201" t="s">
        <v>138</v>
      </c>
      <c r="B165" s="202" t="s">
        <v>139</v>
      </c>
      <c r="C165" s="203">
        <f>'расчет 2023 '!C257</f>
        <v>0</v>
      </c>
      <c r="D165" s="204">
        <f>E165+F165+G165</f>
        <v>0</v>
      </c>
      <c r="E165" s="204"/>
      <c r="F165" s="204"/>
      <c r="G165" s="204"/>
      <c r="H165" s="204"/>
      <c r="I165" s="204"/>
      <c r="J165" s="230">
        <f>D165*12*C165</f>
        <v>0</v>
      </c>
      <c r="K165" s="206"/>
      <c r="L165" s="207"/>
    </row>
    <row r="166" spans="1:12" ht="24.75" customHeight="1">
      <c r="A166" s="201" t="s">
        <v>138</v>
      </c>
      <c r="B166" s="202" t="s">
        <v>140</v>
      </c>
      <c r="C166" s="203">
        <f>'расчет 2023 '!C258</f>
        <v>46</v>
      </c>
      <c r="D166" s="204">
        <f>E166+F166+G166</f>
        <v>0</v>
      </c>
      <c r="E166" s="204"/>
      <c r="F166" s="204"/>
      <c r="G166" s="204"/>
      <c r="H166" s="204"/>
      <c r="I166" s="204"/>
      <c r="J166" s="230">
        <f>D166*12*C166</f>
        <v>0</v>
      </c>
      <c r="K166" s="231">
        <v>0</v>
      </c>
      <c r="L166" s="207" t="s">
        <v>258</v>
      </c>
    </row>
    <row r="167" spans="1:12">
      <c r="A167" s="208" t="s">
        <v>141</v>
      </c>
      <c r="B167" s="208"/>
      <c r="C167" s="210">
        <f>SUM(C163:C166)</f>
        <v>162.61000000000001</v>
      </c>
      <c r="D167" s="210">
        <f>SUM(D163:D166)</f>
        <v>594.84935224888238</v>
      </c>
      <c r="E167" s="211" t="s">
        <v>5</v>
      </c>
      <c r="F167" s="211" t="s">
        <v>5</v>
      </c>
      <c r="G167" s="211" t="s">
        <v>5</v>
      </c>
      <c r="H167" s="211" t="s">
        <v>5</v>
      </c>
      <c r="I167" s="211" t="s">
        <v>5</v>
      </c>
      <c r="J167" s="211">
        <f>SUM(J163:J166)</f>
        <v>451500</v>
      </c>
      <c r="K167" s="219">
        <f>план!H505+план!H506+план!H579+план!H552</f>
        <v>451500</v>
      </c>
      <c r="L167" s="213"/>
    </row>
    <row r="168" spans="1:12">
      <c r="K168" s="214">
        <f>K167-J167</f>
        <v>0</v>
      </c>
      <c r="L168" s="215"/>
    </row>
  </sheetData>
  <mergeCells count="106">
    <mergeCell ref="A1:J1"/>
    <mergeCell ref="A3:J3"/>
    <mergeCell ref="A5:C5"/>
    <mergeCell ref="A7:J7"/>
    <mergeCell ref="A9:B9"/>
    <mergeCell ref="B28:E28"/>
    <mergeCell ref="B29:E29"/>
    <mergeCell ref="B34:E34"/>
    <mergeCell ref="B2:J2"/>
    <mergeCell ref="B35:E35"/>
    <mergeCell ref="B36:E36"/>
    <mergeCell ref="B41:F41"/>
    <mergeCell ref="J13:J15"/>
    <mergeCell ref="D14:D15"/>
    <mergeCell ref="E14:G14"/>
    <mergeCell ref="A22:J22"/>
    <mergeCell ref="A25:H25"/>
    <mergeCell ref="B27:E27"/>
    <mergeCell ref="A13:A15"/>
    <mergeCell ref="B13:B15"/>
    <mergeCell ref="C13:C15"/>
    <mergeCell ref="D13:G13"/>
    <mergeCell ref="H13:H15"/>
    <mergeCell ref="I13:I15"/>
    <mergeCell ref="B50:H50"/>
    <mergeCell ref="I50:J50"/>
    <mergeCell ref="A54:G54"/>
    <mergeCell ref="B56:F56"/>
    <mergeCell ref="B57:F57"/>
    <mergeCell ref="B58:F58"/>
    <mergeCell ref="B42:F42"/>
    <mergeCell ref="B43:F43"/>
    <mergeCell ref="B48:H48"/>
    <mergeCell ref="I48:J48"/>
    <mergeCell ref="B49:H49"/>
    <mergeCell ref="I49:J49"/>
    <mergeCell ref="B65:F65"/>
    <mergeCell ref="B66:F66"/>
    <mergeCell ref="A68:H68"/>
    <mergeCell ref="A70:J70"/>
    <mergeCell ref="B74:I74"/>
    <mergeCell ref="B75:I75"/>
    <mergeCell ref="B59:F59"/>
    <mergeCell ref="B60:F60"/>
    <mergeCell ref="B61:F61"/>
    <mergeCell ref="B62:F62"/>
    <mergeCell ref="B63:F63"/>
    <mergeCell ref="B64:F64"/>
    <mergeCell ref="B87:F87"/>
    <mergeCell ref="B88:F88"/>
    <mergeCell ref="A89:F89"/>
    <mergeCell ref="B92:E92"/>
    <mergeCell ref="B93:E93"/>
    <mergeCell ref="A94:E94"/>
    <mergeCell ref="A76:I76"/>
    <mergeCell ref="B80:I80"/>
    <mergeCell ref="B81:I81"/>
    <mergeCell ref="A82:I82"/>
    <mergeCell ref="B85:F85"/>
    <mergeCell ref="B86:F86"/>
    <mergeCell ref="B108:I108"/>
    <mergeCell ref="B109:I109"/>
    <mergeCell ref="A110:I110"/>
    <mergeCell ref="B113:I113"/>
    <mergeCell ref="B114:I114"/>
    <mergeCell ref="A115:I115"/>
    <mergeCell ref="B97:E97"/>
    <mergeCell ref="B98:E98"/>
    <mergeCell ref="A99:E99"/>
    <mergeCell ref="B102:I102"/>
    <mergeCell ref="B103:I103"/>
    <mergeCell ref="A104:I104"/>
    <mergeCell ref="A128:E128"/>
    <mergeCell ref="A129:J129"/>
    <mergeCell ref="B133:H133"/>
    <mergeCell ref="B134:H134"/>
    <mergeCell ref="A135:H135"/>
    <mergeCell ref="B139:G139"/>
    <mergeCell ref="B119:I119"/>
    <mergeCell ref="B120:I120"/>
    <mergeCell ref="B121:I121"/>
    <mergeCell ref="A122:I122"/>
    <mergeCell ref="B126:E126"/>
    <mergeCell ref="B127:E127"/>
    <mergeCell ref="C150:E150"/>
    <mergeCell ref="F150:G150"/>
    <mergeCell ref="F151:G151"/>
    <mergeCell ref="A154:E154"/>
    <mergeCell ref="A155:E155"/>
    <mergeCell ref="A156:E156"/>
    <mergeCell ref="B140:G140"/>
    <mergeCell ref="B141:G141"/>
    <mergeCell ref="A142:G142"/>
    <mergeCell ref="B146:G146"/>
    <mergeCell ref="B147:G147"/>
    <mergeCell ref="A148:G148"/>
    <mergeCell ref="A158:J158"/>
    <mergeCell ref="A159:A161"/>
    <mergeCell ref="B159:B161"/>
    <mergeCell ref="C159:C161"/>
    <mergeCell ref="D159:G159"/>
    <mergeCell ref="H159:H161"/>
    <mergeCell ref="I159:I161"/>
    <mergeCell ref="J159:J161"/>
    <mergeCell ref="D160:D161"/>
    <mergeCell ref="E160:G160"/>
  </mergeCells>
  <pageMargins left="0.70866141732283472" right="0.31496062992125984" top="0" bottom="0" header="0" footer="0"/>
  <pageSetup paperSize="9" scale="47" fitToHeight="2" orientation="portrait" r:id="rId1"/>
  <rowBreaks count="1" manualBreakCount="1">
    <brk id="101"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1"/>
  <sheetViews>
    <sheetView view="pageBreakPreview" zoomScale="90" zoomScaleNormal="100" zoomScaleSheetLayoutView="90" workbookViewId="0">
      <selection activeCell="K258" sqref="K258"/>
    </sheetView>
  </sheetViews>
  <sheetFormatPr defaultRowHeight="12.75"/>
  <cols>
    <col min="1" max="1" width="6.5703125" style="115" customWidth="1"/>
    <col min="2" max="2" width="20.28515625" style="115" customWidth="1"/>
    <col min="3" max="3" width="16.28515625" style="115" customWidth="1"/>
    <col min="4" max="4" width="17.140625" style="115" customWidth="1"/>
    <col min="5" max="5" width="14.85546875" style="115" customWidth="1"/>
    <col min="6" max="6" width="17" style="115" customWidth="1"/>
    <col min="7" max="7" width="15" style="115" customWidth="1"/>
    <col min="8" max="8" width="14.5703125" style="115" customWidth="1"/>
    <col min="9" max="9" width="13.85546875" style="115" customWidth="1"/>
    <col min="10" max="10" width="15.28515625" style="115" customWidth="1"/>
    <col min="11" max="11" width="14.85546875" style="110" customWidth="1"/>
    <col min="12" max="12" width="10" style="115" customWidth="1"/>
    <col min="13" max="13" width="16.7109375" style="115" customWidth="1"/>
    <col min="14" max="256" width="9.140625" style="115"/>
    <col min="257" max="257" width="6.5703125" style="115" customWidth="1"/>
    <col min="258" max="258" width="20.28515625" style="115" customWidth="1"/>
    <col min="259" max="259" width="16.28515625" style="115" customWidth="1"/>
    <col min="260" max="260" width="17.140625" style="115" customWidth="1"/>
    <col min="261" max="261" width="14.85546875" style="115" customWidth="1"/>
    <col min="262" max="262" width="17" style="115" customWidth="1"/>
    <col min="263" max="263" width="15" style="115" customWidth="1"/>
    <col min="264" max="264" width="14.5703125" style="115" customWidth="1"/>
    <col min="265" max="265" width="13.85546875" style="115" customWidth="1"/>
    <col min="266" max="266" width="15.28515625" style="115" customWidth="1"/>
    <col min="267" max="267" width="14.85546875" style="115" customWidth="1"/>
    <col min="268" max="268" width="10" style="115" customWidth="1"/>
    <col min="269" max="269" width="11.85546875" style="115" customWidth="1"/>
    <col min="270" max="512" width="9.140625" style="115"/>
    <col min="513" max="513" width="6.5703125" style="115" customWidth="1"/>
    <col min="514" max="514" width="20.28515625" style="115" customWidth="1"/>
    <col min="515" max="515" width="16.28515625" style="115" customWidth="1"/>
    <col min="516" max="516" width="17.140625" style="115" customWidth="1"/>
    <col min="517" max="517" width="14.85546875" style="115" customWidth="1"/>
    <col min="518" max="518" width="17" style="115" customWidth="1"/>
    <col min="519" max="519" width="15" style="115" customWidth="1"/>
    <col min="520" max="520" width="14.5703125" style="115" customWidth="1"/>
    <col min="521" max="521" width="13.85546875" style="115" customWidth="1"/>
    <col min="522" max="522" width="15.28515625" style="115" customWidth="1"/>
    <col min="523" max="523" width="14.85546875" style="115" customWidth="1"/>
    <col min="524" max="524" width="10" style="115" customWidth="1"/>
    <col min="525" max="525" width="11.85546875" style="115" customWidth="1"/>
    <col min="526" max="768" width="9.140625" style="115"/>
    <col min="769" max="769" width="6.5703125" style="115" customWidth="1"/>
    <col min="770" max="770" width="20.28515625" style="115" customWidth="1"/>
    <col min="771" max="771" width="16.28515625" style="115" customWidth="1"/>
    <col min="772" max="772" width="17.140625" style="115" customWidth="1"/>
    <col min="773" max="773" width="14.85546875" style="115" customWidth="1"/>
    <col min="774" max="774" width="17" style="115" customWidth="1"/>
    <col min="775" max="775" width="15" style="115" customWidth="1"/>
    <col min="776" max="776" width="14.5703125" style="115" customWidth="1"/>
    <col min="777" max="777" width="13.85546875" style="115" customWidth="1"/>
    <col min="778" max="778" width="15.28515625" style="115" customWidth="1"/>
    <col min="779" max="779" width="14.85546875" style="115" customWidth="1"/>
    <col min="780" max="780" width="10" style="115" customWidth="1"/>
    <col min="781" max="781" width="11.85546875" style="115" customWidth="1"/>
    <col min="782" max="1024" width="9.140625" style="115"/>
    <col min="1025" max="1025" width="6.5703125" style="115" customWidth="1"/>
    <col min="1026" max="1026" width="20.28515625" style="115" customWidth="1"/>
    <col min="1027" max="1027" width="16.28515625" style="115" customWidth="1"/>
    <col min="1028" max="1028" width="17.140625" style="115" customWidth="1"/>
    <col min="1029" max="1029" width="14.85546875" style="115" customWidth="1"/>
    <col min="1030" max="1030" width="17" style="115" customWidth="1"/>
    <col min="1031" max="1031" width="15" style="115" customWidth="1"/>
    <col min="1032" max="1032" width="14.5703125" style="115" customWidth="1"/>
    <col min="1033" max="1033" width="13.85546875" style="115" customWidth="1"/>
    <col min="1034" max="1034" width="15.28515625" style="115" customWidth="1"/>
    <col min="1035" max="1035" width="14.85546875" style="115" customWidth="1"/>
    <col min="1036" max="1036" width="10" style="115" customWidth="1"/>
    <col min="1037" max="1037" width="11.85546875" style="115" customWidth="1"/>
    <col min="1038" max="1280" width="9.140625" style="115"/>
    <col min="1281" max="1281" width="6.5703125" style="115" customWidth="1"/>
    <col min="1282" max="1282" width="20.28515625" style="115" customWidth="1"/>
    <col min="1283" max="1283" width="16.28515625" style="115" customWidth="1"/>
    <col min="1284" max="1284" width="17.140625" style="115" customWidth="1"/>
    <col min="1285" max="1285" width="14.85546875" style="115" customWidth="1"/>
    <col min="1286" max="1286" width="17" style="115" customWidth="1"/>
    <col min="1287" max="1287" width="15" style="115" customWidth="1"/>
    <col min="1288" max="1288" width="14.5703125" style="115" customWidth="1"/>
    <col min="1289" max="1289" width="13.85546875" style="115" customWidth="1"/>
    <col min="1290" max="1290" width="15.28515625" style="115" customWidth="1"/>
    <col min="1291" max="1291" width="14.85546875" style="115" customWidth="1"/>
    <col min="1292" max="1292" width="10" style="115" customWidth="1"/>
    <col min="1293" max="1293" width="11.85546875" style="115" customWidth="1"/>
    <col min="1294" max="1536" width="9.140625" style="115"/>
    <col min="1537" max="1537" width="6.5703125" style="115" customWidth="1"/>
    <col min="1538" max="1538" width="20.28515625" style="115" customWidth="1"/>
    <col min="1539" max="1539" width="16.28515625" style="115" customWidth="1"/>
    <col min="1540" max="1540" width="17.140625" style="115" customWidth="1"/>
    <col min="1541" max="1541" width="14.85546875" style="115" customWidth="1"/>
    <col min="1542" max="1542" width="17" style="115" customWidth="1"/>
    <col min="1543" max="1543" width="15" style="115" customWidth="1"/>
    <col min="1544" max="1544" width="14.5703125" style="115" customWidth="1"/>
    <col min="1545" max="1545" width="13.85546875" style="115" customWidth="1"/>
    <col min="1546" max="1546" width="15.28515625" style="115" customWidth="1"/>
    <col min="1547" max="1547" width="14.85546875" style="115" customWidth="1"/>
    <col min="1548" max="1548" width="10" style="115" customWidth="1"/>
    <col min="1549" max="1549" width="11.85546875" style="115" customWidth="1"/>
    <col min="1550" max="1792" width="9.140625" style="115"/>
    <col min="1793" max="1793" width="6.5703125" style="115" customWidth="1"/>
    <col min="1794" max="1794" width="20.28515625" style="115" customWidth="1"/>
    <col min="1795" max="1795" width="16.28515625" style="115" customWidth="1"/>
    <col min="1796" max="1796" width="17.140625" style="115" customWidth="1"/>
    <col min="1797" max="1797" width="14.85546875" style="115" customWidth="1"/>
    <col min="1798" max="1798" width="17" style="115" customWidth="1"/>
    <col min="1799" max="1799" width="15" style="115" customWidth="1"/>
    <col min="1800" max="1800" width="14.5703125" style="115" customWidth="1"/>
    <col min="1801" max="1801" width="13.85546875" style="115" customWidth="1"/>
    <col min="1802" max="1802" width="15.28515625" style="115" customWidth="1"/>
    <col min="1803" max="1803" width="14.85546875" style="115" customWidth="1"/>
    <col min="1804" max="1804" width="10" style="115" customWidth="1"/>
    <col min="1805" max="1805" width="11.85546875" style="115" customWidth="1"/>
    <col min="1806" max="2048" width="9.140625" style="115"/>
    <col min="2049" max="2049" width="6.5703125" style="115" customWidth="1"/>
    <col min="2050" max="2050" width="20.28515625" style="115" customWidth="1"/>
    <col min="2051" max="2051" width="16.28515625" style="115" customWidth="1"/>
    <col min="2052" max="2052" width="17.140625" style="115" customWidth="1"/>
    <col min="2053" max="2053" width="14.85546875" style="115" customWidth="1"/>
    <col min="2054" max="2054" width="17" style="115" customWidth="1"/>
    <col min="2055" max="2055" width="15" style="115" customWidth="1"/>
    <col min="2056" max="2056" width="14.5703125" style="115" customWidth="1"/>
    <col min="2057" max="2057" width="13.85546875" style="115" customWidth="1"/>
    <col min="2058" max="2058" width="15.28515625" style="115" customWidth="1"/>
    <col min="2059" max="2059" width="14.85546875" style="115" customWidth="1"/>
    <col min="2060" max="2060" width="10" style="115" customWidth="1"/>
    <col min="2061" max="2061" width="11.85546875" style="115" customWidth="1"/>
    <col min="2062" max="2304" width="9.140625" style="115"/>
    <col min="2305" max="2305" width="6.5703125" style="115" customWidth="1"/>
    <col min="2306" max="2306" width="20.28515625" style="115" customWidth="1"/>
    <col min="2307" max="2307" width="16.28515625" style="115" customWidth="1"/>
    <col min="2308" max="2308" width="17.140625" style="115" customWidth="1"/>
    <col min="2309" max="2309" width="14.85546875" style="115" customWidth="1"/>
    <col min="2310" max="2310" width="17" style="115" customWidth="1"/>
    <col min="2311" max="2311" width="15" style="115" customWidth="1"/>
    <col min="2312" max="2312" width="14.5703125" style="115" customWidth="1"/>
    <col min="2313" max="2313" width="13.85546875" style="115" customWidth="1"/>
    <col min="2314" max="2314" width="15.28515625" style="115" customWidth="1"/>
    <col min="2315" max="2315" width="14.85546875" style="115" customWidth="1"/>
    <col min="2316" max="2316" width="10" style="115" customWidth="1"/>
    <col min="2317" max="2317" width="11.85546875" style="115" customWidth="1"/>
    <col min="2318" max="2560" width="9.140625" style="115"/>
    <col min="2561" max="2561" width="6.5703125" style="115" customWidth="1"/>
    <col min="2562" max="2562" width="20.28515625" style="115" customWidth="1"/>
    <col min="2563" max="2563" width="16.28515625" style="115" customWidth="1"/>
    <col min="2564" max="2564" width="17.140625" style="115" customWidth="1"/>
    <col min="2565" max="2565" width="14.85546875" style="115" customWidth="1"/>
    <col min="2566" max="2566" width="17" style="115" customWidth="1"/>
    <col min="2567" max="2567" width="15" style="115" customWidth="1"/>
    <col min="2568" max="2568" width="14.5703125" style="115" customWidth="1"/>
    <col min="2569" max="2569" width="13.85546875" style="115" customWidth="1"/>
    <col min="2570" max="2570" width="15.28515625" style="115" customWidth="1"/>
    <col min="2571" max="2571" width="14.85546875" style="115" customWidth="1"/>
    <col min="2572" max="2572" width="10" style="115" customWidth="1"/>
    <col min="2573" max="2573" width="11.85546875" style="115" customWidth="1"/>
    <col min="2574" max="2816" width="9.140625" style="115"/>
    <col min="2817" max="2817" width="6.5703125" style="115" customWidth="1"/>
    <col min="2818" max="2818" width="20.28515625" style="115" customWidth="1"/>
    <col min="2819" max="2819" width="16.28515625" style="115" customWidth="1"/>
    <col min="2820" max="2820" width="17.140625" style="115" customWidth="1"/>
    <col min="2821" max="2821" width="14.85546875" style="115" customWidth="1"/>
    <col min="2822" max="2822" width="17" style="115" customWidth="1"/>
    <col min="2823" max="2823" width="15" style="115" customWidth="1"/>
    <col min="2824" max="2824" width="14.5703125" style="115" customWidth="1"/>
    <col min="2825" max="2825" width="13.85546875" style="115" customWidth="1"/>
    <col min="2826" max="2826" width="15.28515625" style="115" customWidth="1"/>
    <col min="2827" max="2827" width="14.85546875" style="115" customWidth="1"/>
    <col min="2828" max="2828" width="10" style="115" customWidth="1"/>
    <col min="2829" max="2829" width="11.85546875" style="115" customWidth="1"/>
    <col min="2830" max="3072" width="9.140625" style="115"/>
    <col min="3073" max="3073" width="6.5703125" style="115" customWidth="1"/>
    <col min="3074" max="3074" width="20.28515625" style="115" customWidth="1"/>
    <col min="3075" max="3075" width="16.28515625" style="115" customWidth="1"/>
    <col min="3076" max="3076" width="17.140625" style="115" customWidth="1"/>
    <col min="3077" max="3077" width="14.85546875" style="115" customWidth="1"/>
    <col min="3078" max="3078" width="17" style="115" customWidth="1"/>
    <col min="3079" max="3079" width="15" style="115" customWidth="1"/>
    <col min="3080" max="3080" width="14.5703125" style="115" customWidth="1"/>
    <col min="3081" max="3081" width="13.85546875" style="115" customWidth="1"/>
    <col min="3082" max="3082" width="15.28515625" style="115" customWidth="1"/>
    <col min="3083" max="3083" width="14.85546875" style="115" customWidth="1"/>
    <col min="3084" max="3084" width="10" style="115" customWidth="1"/>
    <col min="3085" max="3085" width="11.85546875" style="115" customWidth="1"/>
    <col min="3086" max="3328" width="9.140625" style="115"/>
    <col min="3329" max="3329" width="6.5703125" style="115" customWidth="1"/>
    <col min="3330" max="3330" width="20.28515625" style="115" customWidth="1"/>
    <col min="3331" max="3331" width="16.28515625" style="115" customWidth="1"/>
    <col min="3332" max="3332" width="17.140625" style="115" customWidth="1"/>
    <col min="3333" max="3333" width="14.85546875" style="115" customWidth="1"/>
    <col min="3334" max="3334" width="17" style="115" customWidth="1"/>
    <col min="3335" max="3335" width="15" style="115" customWidth="1"/>
    <col min="3336" max="3336" width="14.5703125" style="115" customWidth="1"/>
    <col min="3337" max="3337" width="13.85546875" style="115" customWidth="1"/>
    <col min="3338" max="3338" width="15.28515625" style="115" customWidth="1"/>
    <col min="3339" max="3339" width="14.85546875" style="115" customWidth="1"/>
    <col min="3340" max="3340" width="10" style="115" customWidth="1"/>
    <col min="3341" max="3341" width="11.85546875" style="115" customWidth="1"/>
    <col min="3342" max="3584" width="9.140625" style="115"/>
    <col min="3585" max="3585" width="6.5703125" style="115" customWidth="1"/>
    <col min="3586" max="3586" width="20.28515625" style="115" customWidth="1"/>
    <col min="3587" max="3587" width="16.28515625" style="115" customWidth="1"/>
    <col min="3588" max="3588" width="17.140625" style="115" customWidth="1"/>
    <col min="3589" max="3589" width="14.85546875" style="115" customWidth="1"/>
    <col min="3590" max="3590" width="17" style="115" customWidth="1"/>
    <col min="3591" max="3591" width="15" style="115" customWidth="1"/>
    <col min="3592" max="3592" width="14.5703125" style="115" customWidth="1"/>
    <col min="3593" max="3593" width="13.85546875" style="115" customWidth="1"/>
    <col min="3594" max="3594" width="15.28515625" style="115" customWidth="1"/>
    <col min="3595" max="3595" width="14.85546875" style="115" customWidth="1"/>
    <col min="3596" max="3596" width="10" style="115" customWidth="1"/>
    <col min="3597" max="3597" width="11.85546875" style="115" customWidth="1"/>
    <col min="3598" max="3840" width="9.140625" style="115"/>
    <col min="3841" max="3841" width="6.5703125" style="115" customWidth="1"/>
    <col min="3842" max="3842" width="20.28515625" style="115" customWidth="1"/>
    <col min="3843" max="3843" width="16.28515625" style="115" customWidth="1"/>
    <col min="3844" max="3844" width="17.140625" style="115" customWidth="1"/>
    <col min="3845" max="3845" width="14.85546875" style="115" customWidth="1"/>
    <col min="3846" max="3846" width="17" style="115" customWidth="1"/>
    <col min="3847" max="3847" width="15" style="115" customWidth="1"/>
    <col min="3848" max="3848" width="14.5703125" style="115" customWidth="1"/>
    <col min="3849" max="3849" width="13.85546875" style="115" customWidth="1"/>
    <col min="3850" max="3850" width="15.28515625" style="115" customWidth="1"/>
    <col min="3851" max="3851" width="14.85546875" style="115" customWidth="1"/>
    <col min="3852" max="3852" width="10" style="115" customWidth="1"/>
    <col min="3853" max="3853" width="11.85546875" style="115" customWidth="1"/>
    <col min="3854" max="4096" width="9.140625" style="115"/>
    <col min="4097" max="4097" width="6.5703125" style="115" customWidth="1"/>
    <col min="4098" max="4098" width="20.28515625" style="115" customWidth="1"/>
    <col min="4099" max="4099" width="16.28515625" style="115" customWidth="1"/>
    <col min="4100" max="4100" width="17.140625" style="115" customWidth="1"/>
    <col min="4101" max="4101" width="14.85546875" style="115" customWidth="1"/>
    <col min="4102" max="4102" width="17" style="115" customWidth="1"/>
    <col min="4103" max="4103" width="15" style="115" customWidth="1"/>
    <col min="4104" max="4104" width="14.5703125" style="115" customWidth="1"/>
    <col min="4105" max="4105" width="13.85546875" style="115" customWidth="1"/>
    <col min="4106" max="4106" width="15.28515625" style="115" customWidth="1"/>
    <col min="4107" max="4107" width="14.85546875" style="115" customWidth="1"/>
    <col min="4108" max="4108" width="10" style="115" customWidth="1"/>
    <col min="4109" max="4109" width="11.85546875" style="115" customWidth="1"/>
    <col min="4110" max="4352" width="9.140625" style="115"/>
    <col min="4353" max="4353" width="6.5703125" style="115" customWidth="1"/>
    <col min="4354" max="4354" width="20.28515625" style="115" customWidth="1"/>
    <col min="4355" max="4355" width="16.28515625" style="115" customWidth="1"/>
    <col min="4356" max="4356" width="17.140625" style="115" customWidth="1"/>
    <col min="4357" max="4357" width="14.85546875" style="115" customWidth="1"/>
    <col min="4358" max="4358" width="17" style="115" customWidth="1"/>
    <col min="4359" max="4359" width="15" style="115" customWidth="1"/>
    <col min="4360" max="4360" width="14.5703125" style="115" customWidth="1"/>
    <col min="4361" max="4361" width="13.85546875" style="115" customWidth="1"/>
    <col min="4362" max="4362" width="15.28515625" style="115" customWidth="1"/>
    <col min="4363" max="4363" width="14.85546875" style="115" customWidth="1"/>
    <col min="4364" max="4364" width="10" style="115" customWidth="1"/>
    <col min="4365" max="4365" width="11.85546875" style="115" customWidth="1"/>
    <col min="4366" max="4608" width="9.140625" style="115"/>
    <col min="4609" max="4609" width="6.5703125" style="115" customWidth="1"/>
    <col min="4610" max="4610" width="20.28515625" style="115" customWidth="1"/>
    <col min="4611" max="4611" width="16.28515625" style="115" customWidth="1"/>
    <col min="4612" max="4612" width="17.140625" style="115" customWidth="1"/>
    <col min="4613" max="4613" width="14.85546875" style="115" customWidth="1"/>
    <col min="4614" max="4614" width="17" style="115" customWidth="1"/>
    <col min="4615" max="4615" width="15" style="115" customWidth="1"/>
    <col min="4616" max="4616" width="14.5703125" style="115" customWidth="1"/>
    <col min="4617" max="4617" width="13.85546875" style="115" customWidth="1"/>
    <col min="4618" max="4618" width="15.28515625" style="115" customWidth="1"/>
    <col min="4619" max="4619" width="14.85546875" style="115" customWidth="1"/>
    <col min="4620" max="4620" width="10" style="115" customWidth="1"/>
    <col min="4621" max="4621" width="11.85546875" style="115" customWidth="1"/>
    <col min="4622" max="4864" width="9.140625" style="115"/>
    <col min="4865" max="4865" width="6.5703125" style="115" customWidth="1"/>
    <col min="4866" max="4866" width="20.28515625" style="115" customWidth="1"/>
    <col min="4867" max="4867" width="16.28515625" style="115" customWidth="1"/>
    <col min="4868" max="4868" width="17.140625" style="115" customWidth="1"/>
    <col min="4869" max="4869" width="14.85546875" style="115" customWidth="1"/>
    <col min="4870" max="4870" width="17" style="115" customWidth="1"/>
    <col min="4871" max="4871" width="15" style="115" customWidth="1"/>
    <col min="4872" max="4872" width="14.5703125" style="115" customWidth="1"/>
    <col min="4873" max="4873" width="13.85546875" style="115" customWidth="1"/>
    <col min="4874" max="4874" width="15.28515625" style="115" customWidth="1"/>
    <col min="4875" max="4875" width="14.85546875" style="115" customWidth="1"/>
    <col min="4876" max="4876" width="10" style="115" customWidth="1"/>
    <col min="4877" max="4877" width="11.85546875" style="115" customWidth="1"/>
    <col min="4878" max="5120" width="9.140625" style="115"/>
    <col min="5121" max="5121" width="6.5703125" style="115" customWidth="1"/>
    <col min="5122" max="5122" width="20.28515625" style="115" customWidth="1"/>
    <col min="5123" max="5123" width="16.28515625" style="115" customWidth="1"/>
    <col min="5124" max="5124" width="17.140625" style="115" customWidth="1"/>
    <col min="5125" max="5125" width="14.85546875" style="115" customWidth="1"/>
    <col min="5126" max="5126" width="17" style="115" customWidth="1"/>
    <col min="5127" max="5127" width="15" style="115" customWidth="1"/>
    <col min="5128" max="5128" width="14.5703125" style="115" customWidth="1"/>
    <col min="5129" max="5129" width="13.85546875" style="115" customWidth="1"/>
    <col min="5130" max="5130" width="15.28515625" style="115" customWidth="1"/>
    <col min="5131" max="5131" width="14.85546875" style="115" customWidth="1"/>
    <col min="5132" max="5132" width="10" style="115" customWidth="1"/>
    <col min="5133" max="5133" width="11.85546875" style="115" customWidth="1"/>
    <col min="5134" max="5376" width="9.140625" style="115"/>
    <col min="5377" max="5377" width="6.5703125" style="115" customWidth="1"/>
    <col min="5378" max="5378" width="20.28515625" style="115" customWidth="1"/>
    <col min="5379" max="5379" width="16.28515625" style="115" customWidth="1"/>
    <col min="5380" max="5380" width="17.140625" style="115" customWidth="1"/>
    <col min="5381" max="5381" width="14.85546875" style="115" customWidth="1"/>
    <col min="5382" max="5382" width="17" style="115" customWidth="1"/>
    <col min="5383" max="5383" width="15" style="115" customWidth="1"/>
    <col min="5384" max="5384" width="14.5703125" style="115" customWidth="1"/>
    <col min="5385" max="5385" width="13.85546875" style="115" customWidth="1"/>
    <col min="5386" max="5386" width="15.28515625" style="115" customWidth="1"/>
    <col min="5387" max="5387" width="14.85546875" style="115" customWidth="1"/>
    <col min="5388" max="5388" width="10" style="115" customWidth="1"/>
    <col min="5389" max="5389" width="11.85546875" style="115" customWidth="1"/>
    <col min="5390" max="5632" width="9.140625" style="115"/>
    <col min="5633" max="5633" width="6.5703125" style="115" customWidth="1"/>
    <col min="5634" max="5634" width="20.28515625" style="115" customWidth="1"/>
    <col min="5635" max="5635" width="16.28515625" style="115" customWidth="1"/>
    <col min="5636" max="5636" width="17.140625" style="115" customWidth="1"/>
    <col min="5637" max="5637" width="14.85546875" style="115" customWidth="1"/>
    <col min="5638" max="5638" width="17" style="115" customWidth="1"/>
    <col min="5639" max="5639" width="15" style="115" customWidth="1"/>
    <col min="5640" max="5640" width="14.5703125" style="115" customWidth="1"/>
    <col min="5641" max="5641" width="13.85546875" style="115" customWidth="1"/>
    <col min="5642" max="5642" width="15.28515625" style="115" customWidth="1"/>
    <col min="5643" max="5643" width="14.85546875" style="115" customWidth="1"/>
    <col min="5644" max="5644" width="10" style="115" customWidth="1"/>
    <col min="5645" max="5645" width="11.85546875" style="115" customWidth="1"/>
    <col min="5646" max="5888" width="9.140625" style="115"/>
    <col min="5889" max="5889" width="6.5703125" style="115" customWidth="1"/>
    <col min="5890" max="5890" width="20.28515625" style="115" customWidth="1"/>
    <col min="5891" max="5891" width="16.28515625" style="115" customWidth="1"/>
    <col min="5892" max="5892" width="17.140625" style="115" customWidth="1"/>
    <col min="5893" max="5893" width="14.85546875" style="115" customWidth="1"/>
    <col min="5894" max="5894" width="17" style="115" customWidth="1"/>
    <col min="5895" max="5895" width="15" style="115" customWidth="1"/>
    <col min="5896" max="5896" width="14.5703125" style="115" customWidth="1"/>
    <col min="5897" max="5897" width="13.85546875" style="115" customWidth="1"/>
    <col min="5898" max="5898" width="15.28515625" style="115" customWidth="1"/>
    <col min="5899" max="5899" width="14.85546875" style="115" customWidth="1"/>
    <col min="5900" max="5900" width="10" style="115" customWidth="1"/>
    <col min="5901" max="5901" width="11.85546875" style="115" customWidth="1"/>
    <col min="5902" max="6144" width="9.140625" style="115"/>
    <col min="6145" max="6145" width="6.5703125" style="115" customWidth="1"/>
    <col min="6146" max="6146" width="20.28515625" style="115" customWidth="1"/>
    <col min="6147" max="6147" width="16.28515625" style="115" customWidth="1"/>
    <col min="6148" max="6148" width="17.140625" style="115" customWidth="1"/>
    <col min="6149" max="6149" width="14.85546875" style="115" customWidth="1"/>
    <col min="6150" max="6150" width="17" style="115" customWidth="1"/>
    <col min="6151" max="6151" width="15" style="115" customWidth="1"/>
    <col min="6152" max="6152" width="14.5703125" style="115" customWidth="1"/>
    <col min="6153" max="6153" width="13.85546875" style="115" customWidth="1"/>
    <col min="6154" max="6154" width="15.28515625" style="115" customWidth="1"/>
    <col min="6155" max="6155" width="14.85546875" style="115" customWidth="1"/>
    <col min="6156" max="6156" width="10" style="115" customWidth="1"/>
    <col min="6157" max="6157" width="11.85546875" style="115" customWidth="1"/>
    <col min="6158" max="6400" width="9.140625" style="115"/>
    <col min="6401" max="6401" width="6.5703125" style="115" customWidth="1"/>
    <col min="6402" max="6402" width="20.28515625" style="115" customWidth="1"/>
    <col min="6403" max="6403" width="16.28515625" style="115" customWidth="1"/>
    <col min="6404" max="6404" width="17.140625" style="115" customWidth="1"/>
    <col min="6405" max="6405" width="14.85546875" style="115" customWidth="1"/>
    <col min="6406" max="6406" width="17" style="115" customWidth="1"/>
    <col min="6407" max="6407" width="15" style="115" customWidth="1"/>
    <col min="6408" max="6408" width="14.5703125" style="115" customWidth="1"/>
    <col min="6409" max="6409" width="13.85546875" style="115" customWidth="1"/>
    <col min="6410" max="6410" width="15.28515625" style="115" customWidth="1"/>
    <col min="6411" max="6411" width="14.85546875" style="115" customWidth="1"/>
    <col min="6412" max="6412" width="10" style="115" customWidth="1"/>
    <col min="6413" max="6413" width="11.85546875" style="115" customWidth="1"/>
    <col min="6414" max="6656" width="9.140625" style="115"/>
    <col min="6657" max="6657" width="6.5703125" style="115" customWidth="1"/>
    <col min="6658" max="6658" width="20.28515625" style="115" customWidth="1"/>
    <col min="6659" max="6659" width="16.28515625" style="115" customWidth="1"/>
    <col min="6660" max="6660" width="17.140625" style="115" customWidth="1"/>
    <col min="6661" max="6661" width="14.85546875" style="115" customWidth="1"/>
    <col min="6662" max="6662" width="17" style="115" customWidth="1"/>
    <col min="6663" max="6663" width="15" style="115" customWidth="1"/>
    <col min="6664" max="6664" width="14.5703125" style="115" customWidth="1"/>
    <col min="6665" max="6665" width="13.85546875" style="115" customWidth="1"/>
    <col min="6666" max="6666" width="15.28515625" style="115" customWidth="1"/>
    <col min="6667" max="6667" width="14.85546875" style="115" customWidth="1"/>
    <col min="6668" max="6668" width="10" style="115" customWidth="1"/>
    <col min="6669" max="6669" width="11.85546875" style="115" customWidth="1"/>
    <col min="6670" max="6912" width="9.140625" style="115"/>
    <col min="6913" max="6913" width="6.5703125" style="115" customWidth="1"/>
    <col min="6914" max="6914" width="20.28515625" style="115" customWidth="1"/>
    <col min="6915" max="6915" width="16.28515625" style="115" customWidth="1"/>
    <col min="6916" max="6916" width="17.140625" style="115" customWidth="1"/>
    <col min="6917" max="6917" width="14.85546875" style="115" customWidth="1"/>
    <col min="6918" max="6918" width="17" style="115" customWidth="1"/>
    <col min="6919" max="6919" width="15" style="115" customWidth="1"/>
    <col min="6920" max="6920" width="14.5703125" style="115" customWidth="1"/>
    <col min="6921" max="6921" width="13.85546875" style="115" customWidth="1"/>
    <col min="6922" max="6922" width="15.28515625" style="115" customWidth="1"/>
    <col min="6923" max="6923" width="14.85546875" style="115" customWidth="1"/>
    <col min="6924" max="6924" width="10" style="115" customWidth="1"/>
    <col min="6925" max="6925" width="11.85546875" style="115" customWidth="1"/>
    <col min="6926" max="7168" width="9.140625" style="115"/>
    <col min="7169" max="7169" width="6.5703125" style="115" customWidth="1"/>
    <col min="7170" max="7170" width="20.28515625" style="115" customWidth="1"/>
    <col min="7171" max="7171" width="16.28515625" style="115" customWidth="1"/>
    <col min="7172" max="7172" width="17.140625" style="115" customWidth="1"/>
    <col min="7173" max="7173" width="14.85546875" style="115" customWidth="1"/>
    <col min="7174" max="7174" width="17" style="115" customWidth="1"/>
    <col min="7175" max="7175" width="15" style="115" customWidth="1"/>
    <col min="7176" max="7176" width="14.5703125" style="115" customWidth="1"/>
    <col min="7177" max="7177" width="13.85546875" style="115" customWidth="1"/>
    <col min="7178" max="7178" width="15.28515625" style="115" customWidth="1"/>
    <col min="7179" max="7179" width="14.85546875" style="115" customWidth="1"/>
    <col min="7180" max="7180" width="10" style="115" customWidth="1"/>
    <col min="7181" max="7181" width="11.85546875" style="115" customWidth="1"/>
    <col min="7182" max="7424" width="9.140625" style="115"/>
    <col min="7425" max="7425" width="6.5703125" style="115" customWidth="1"/>
    <col min="7426" max="7426" width="20.28515625" style="115" customWidth="1"/>
    <col min="7427" max="7427" width="16.28515625" style="115" customWidth="1"/>
    <col min="7428" max="7428" width="17.140625" style="115" customWidth="1"/>
    <col min="7429" max="7429" width="14.85546875" style="115" customWidth="1"/>
    <col min="7430" max="7430" width="17" style="115" customWidth="1"/>
    <col min="7431" max="7431" width="15" style="115" customWidth="1"/>
    <col min="7432" max="7432" width="14.5703125" style="115" customWidth="1"/>
    <col min="7433" max="7433" width="13.85546875" style="115" customWidth="1"/>
    <col min="7434" max="7434" width="15.28515625" style="115" customWidth="1"/>
    <col min="7435" max="7435" width="14.85546875" style="115" customWidth="1"/>
    <col min="7436" max="7436" width="10" style="115" customWidth="1"/>
    <col min="7437" max="7437" width="11.85546875" style="115" customWidth="1"/>
    <col min="7438" max="7680" width="9.140625" style="115"/>
    <col min="7681" max="7681" width="6.5703125" style="115" customWidth="1"/>
    <col min="7682" max="7682" width="20.28515625" style="115" customWidth="1"/>
    <col min="7683" max="7683" width="16.28515625" style="115" customWidth="1"/>
    <col min="7684" max="7684" width="17.140625" style="115" customWidth="1"/>
    <col min="7685" max="7685" width="14.85546875" style="115" customWidth="1"/>
    <col min="7686" max="7686" width="17" style="115" customWidth="1"/>
    <col min="7687" max="7687" width="15" style="115" customWidth="1"/>
    <col min="7688" max="7688" width="14.5703125" style="115" customWidth="1"/>
    <col min="7689" max="7689" width="13.85546875" style="115" customWidth="1"/>
    <col min="7690" max="7690" width="15.28515625" style="115" customWidth="1"/>
    <col min="7691" max="7691" width="14.85546875" style="115" customWidth="1"/>
    <col min="7692" max="7692" width="10" style="115" customWidth="1"/>
    <col min="7693" max="7693" width="11.85546875" style="115" customWidth="1"/>
    <col min="7694" max="7936" width="9.140625" style="115"/>
    <col min="7937" max="7937" width="6.5703125" style="115" customWidth="1"/>
    <col min="7938" max="7938" width="20.28515625" style="115" customWidth="1"/>
    <col min="7939" max="7939" width="16.28515625" style="115" customWidth="1"/>
    <col min="7940" max="7940" width="17.140625" style="115" customWidth="1"/>
    <col min="7941" max="7941" width="14.85546875" style="115" customWidth="1"/>
    <col min="7942" max="7942" width="17" style="115" customWidth="1"/>
    <col min="7943" max="7943" width="15" style="115" customWidth="1"/>
    <col min="7944" max="7944" width="14.5703125" style="115" customWidth="1"/>
    <col min="7945" max="7945" width="13.85546875" style="115" customWidth="1"/>
    <col min="7946" max="7946" width="15.28515625" style="115" customWidth="1"/>
    <col min="7947" max="7947" width="14.85546875" style="115" customWidth="1"/>
    <col min="7948" max="7948" width="10" style="115" customWidth="1"/>
    <col min="7949" max="7949" width="11.85546875" style="115" customWidth="1"/>
    <col min="7950" max="8192" width="9.140625" style="115"/>
    <col min="8193" max="8193" width="6.5703125" style="115" customWidth="1"/>
    <col min="8194" max="8194" width="20.28515625" style="115" customWidth="1"/>
    <col min="8195" max="8195" width="16.28515625" style="115" customWidth="1"/>
    <col min="8196" max="8196" width="17.140625" style="115" customWidth="1"/>
    <col min="8197" max="8197" width="14.85546875" style="115" customWidth="1"/>
    <col min="8198" max="8198" width="17" style="115" customWidth="1"/>
    <col min="8199" max="8199" width="15" style="115" customWidth="1"/>
    <col min="8200" max="8200" width="14.5703125" style="115" customWidth="1"/>
    <col min="8201" max="8201" width="13.85546875" style="115" customWidth="1"/>
    <col min="8202" max="8202" width="15.28515625" style="115" customWidth="1"/>
    <col min="8203" max="8203" width="14.85546875" style="115" customWidth="1"/>
    <col min="8204" max="8204" width="10" style="115" customWidth="1"/>
    <col min="8205" max="8205" width="11.85546875" style="115" customWidth="1"/>
    <col min="8206" max="8448" width="9.140625" style="115"/>
    <col min="8449" max="8449" width="6.5703125" style="115" customWidth="1"/>
    <col min="8450" max="8450" width="20.28515625" style="115" customWidth="1"/>
    <col min="8451" max="8451" width="16.28515625" style="115" customWidth="1"/>
    <col min="8452" max="8452" width="17.140625" style="115" customWidth="1"/>
    <col min="8453" max="8453" width="14.85546875" style="115" customWidth="1"/>
    <col min="8454" max="8454" width="17" style="115" customWidth="1"/>
    <col min="8455" max="8455" width="15" style="115" customWidth="1"/>
    <col min="8456" max="8456" width="14.5703125" style="115" customWidth="1"/>
    <col min="8457" max="8457" width="13.85546875" style="115" customWidth="1"/>
    <col min="8458" max="8458" width="15.28515625" style="115" customWidth="1"/>
    <col min="8459" max="8459" width="14.85546875" style="115" customWidth="1"/>
    <col min="8460" max="8460" width="10" style="115" customWidth="1"/>
    <col min="8461" max="8461" width="11.85546875" style="115" customWidth="1"/>
    <col min="8462" max="8704" width="9.140625" style="115"/>
    <col min="8705" max="8705" width="6.5703125" style="115" customWidth="1"/>
    <col min="8706" max="8706" width="20.28515625" style="115" customWidth="1"/>
    <col min="8707" max="8707" width="16.28515625" style="115" customWidth="1"/>
    <col min="8708" max="8708" width="17.140625" style="115" customWidth="1"/>
    <col min="8709" max="8709" width="14.85546875" style="115" customWidth="1"/>
    <col min="8710" max="8710" width="17" style="115" customWidth="1"/>
    <col min="8711" max="8711" width="15" style="115" customWidth="1"/>
    <col min="8712" max="8712" width="14.5703125" style="115" customWidth="1"/>
    <col min="8713" max="8713" width="13.85546875" style="115" customWidth="1"/>
    <col min="8714" max="8714" width="15.28515625" style="115" customWidth="1"/>
    <col min="8715" max="8715" width="14.85546875" style="115" customWidth="1"/>
    <col min="8716" max="8716" width="10" style="115" customWidth="1"/>
    <col min="8717" max="8717" width="11.85546875" style="115" customWidth="1"/>
    <col min="8718" max="8960" width="9.140625" style="115"/>
    <col min="8961" max="8961" width="6.5703125" style="115" customWidth="1"/>
    <col min="8962" max="8962" width="20.28515625" style="115" customWidth="1"/>
    <col min="8963" max="8963" width="16.28515625" style="115" customWidth="1"/>
    <col min="8964" max="8964" width="17.140625" style="115" customWidth="1"/>
    <col min="8965" max="8965" width="14.85546875" style="115" customWidth="1"/>
    <col min="8966" max="8966" width="17" style="115" customWidth="1"/>
    <col min="8967" max="8967" width="15" style="115" customWidth="1"/>
    <col min="8968" max="8968" width="14.5703125" style="115" customWidth="1"/>
    <col min="8969" max="8969" width="13.85546875" style="115" customWidth="1"/>
    <col min="8970" max="8970" width="15.28515625" style="115" customWidth="1"/>
    <col min="8971" max="8971" width="14.85546875" style="115" customWidth="1"/>
    <col min="8972" max="8972" width="10" style="115" customWidth="1"/>
    <col min="8973" max="8973" width="11.85546875" style="115" customWidth="1"/>
    <col min="8974" max="9216" width="9.140625" style="115"/>
    <col min="9217" max="9217" width="6.5703125" style="115" customWidth="1"/>
    <col min="9218" max="9218" width="20.28515625" style="115" customWidth="1"/>
    <col min="9219" max="9219" width="16.28515625" style="115" customWidth="1"/>
    <col min="9220" max="9220" width="17.140625" style="115" customWidth="1"/>
    <col min="9221" max="9221" width="14.85546875" style="115" customWidth="1"/>
    <col min="9222" max="9222" width="17" style="115" customWidth="1"/>
    <col min="9223" max="9223" width="15" style="115" customWidth="1"/>
    <col min="9224" max="9224" width="14.5703125" style="115" customWidth="1"/>
    <col min="9225" max="9225" width="13.85546875" style="115" customWidth="1"/>
    <col min="9226" max="9226" width="15.28515625" style="115" customWidth="1"/>
    <col min="9227" max="9227" width="14.85546875" style="115" customWidth="1"/>
    <col min="9228" max="9228" width="10" style="115" customWidth="1"/>
    <col min="9229" max="9229" width="11.85546875" style="115" customWidth="1"/>
    <col min="9230" max="9472" width="9.140625" style="115"/>
    <col min="9473" max="9473" width="6.5703125" style="115" customWidth="1"/>
    <col min="9474" max="9474" width="20.28515625" style="115" customWidth="1"/>
    <col min="9475" max="9475" width="16.28515625" style="115" customWidth="1"/>
    <col min="9476" max="9476" width="17.140625" style="115" customWidth="1"/>
    <col min="9477" max="9477" width="14.85546875" style="115" customWidth="1"/>
    <col min="9478" max="9478" width="17" style="115" customWidth="1"/>
    <col min="9479" max="9479" width="15" style="115" customWidth="1"/>
    <col min="9480" max="9480" width="14.5703125" style="115" customWidth="1"/>
    <col min="9481" max="9481" width="13.85546875" style="115" customWidth="1"/>
    <col min="9482" max="9482" width="15.28515625" style="115" customWidth="1"/>
    <col min="9483" max="9483" width="14.85546875" style="115" customWidth="1"/>
    <col min="9484" max="9484" width="10" style="115" customWidth="1"/>
    <col min="9485" max="9485" width="11.85546875" style="115" customWidth="1"/>
    <col min="9486" max="9728" width="9.140625" style="115"/>
    <col min="9729" max="9729" width="6.5703125" style="115" customWidth="1"/>
    <col min="9730" max="9730" width="20.28515625" style="115" customWidth="1"/>
    <col min="9731" max="9731" width="16.28515625" style="115" customWidth="1"/>
    <col min="9732" max="9732" width="17.140625" style="115" customWidth="1"/>
    <col min="9733" max="9733" width="14.85546875" style="115" customWidth="1"/>
    <col min="9734" max="9734" width="17" style="115" customWidth="1"/>
    <col min="9735" max="9735" width="15" style="115" customWidth="1"/>
    <col min="9736" max="9736" width="14.5703125" style="115" customWidth="1"/>
    <col min="9737" max="9737" width="13.85546875" style="115" customWidth="1"/>
    <col min="9738" max="9738" width="15.28515625" style="115" customWidth="1"/>
    <col min="9739" max="9739" width="14.85546875" style="115" customWidth="1"/>
    <col min="9740" max="9740" width="10" style="115" customWidth="1"/>
    <col min="9741" max="9741" width="11.85546875" style="115" customWidth="1"/>
    <col min="9742" max="9984" width="9.140625" style="115"/>
    <col min="9985" max="9985" width="6.5703125" style="115" customWidth="1"/>
    <col min="9986" max="9986" width="20.28515625" style="115" customWidth="1"/>
    <col min="9987" max="9987" width="16.28515625" style="115" customWidth="1"/>
    <col min="9988" max="9988" width="17.140625" style="115" customWidth="1"/>
    <col min="9989" max="9989" width="14.85546875" style="115" customWidth="1"/>
    <col min="9990" max="9990" width="17" style="115" customWidth="1"/>
    <col min="9991" max="9991" width="15" style="115" customWidth="1"/>
    <col min="9992" max="9992" width="14.5703125" style="115" customWidth="1"/>
    <col min="9993" max="9993" width="13.85546875" style="115" customWidth="1"/>
    <col min="9994" max="9994" width="15.28515625" style="115" customWidth="1"/>
    <col min="9995" max="9995" width="14.85546875" style="115" customWidth="1"/>
    <col min="9996" max="9996" width="10" style="115" customWidth="1"/>
    <col min="9997" max="9997" width="11.85546875" style="115" customWidth="1"/>
    <col min="9998" max="10240" width="9.140625" style="115"/>
    <col min="10241" max="10241" width="6.5703125" style="115" customWidth="1"/>
    <col min="10242" max="10242" width="20.28515625" style="115" customWidth="1"/>
    <col min="10243" max="10243" width="16.28515625" style="115" customWidth="1"/>
    <col min="10244" max="10244" width="17.140625" style="115" customWidth="1"/>
    <col min="10245" max="10245" width="14.85546875" style="115" customWidth="1"/>
    <col min="10246" max="10246" width="17" style="115" customWidth="1"/>
    <col min="10247" max="10247" width="15" style="115" customWidth="1"/>
    <col min="10248" max="10248" width="14.5703125" style="115" customWidth="1"/>
    <col min="10249" max="10249" width="13.85546875" style="115" customWidth="1"/>
    <col min="10250" max="10250" width="15.28515625" style="115" customWidth="1"/>
    <col min="10251" max="10251" width="14.85546875" style="115" customWidth="1"/>
    <col min="10252" max="10252" width="10" style="115" customWidth="1"/>
    <col min="10253" max="10253" width="11.85546875" style="115" customWidth="1"/>
    <col min="10254" max="10496" width="9.140625" style="115"/>
    <col min="10497" max="10497" width="6.5703125" style="115" customWidth="1"/>
    <col min="10498" max="10498" width="20.28515625" style="115" customWidth="1"/>
    <col min="10499" max="10499" width="16.28515625" style="115" customWidth="1"/>
    <col min="10500" max="10500" width="17.140625" style="115" customWidth="1"/>
    <col min="10501" max="10501" width="14.85546875" style="115" customWidth="1"/>
    <col min="10502" max="10502" width="17" style="115" customWidth="1"/>
    <col min="10503" max="10503" width="15" style="115" customWidth="1"/>
    <col min="10504" max="10504" width="14.5703125" style="115" customWidth="1"/>
    <col min="10505" max="10505" width="13.85546875" style="115" customWidth="1"/>
    <col min="10506" max="10506" width="15.28515625" style="115" customWidth="1"/>
    <col min="10507" max="10507" width="14.85546875" style="115" customWidth="1"/>
    <col min="10508" max="10508" width="10" style="115" customWidth="1"/>
    <col min="10509" max="10509" width="11.85546875" style="115" customWidth="1"/>
    <col min="10510" max="10752" width="9.140625" style="115"/>
    <col min="10753" max="10753" width="6.5703125" style="115" customWidth="1"/>
    <col min="10754" max="10754" width="20.28515625" style="115" customWidth="1"/>
    <col min="10755" max="10755" width="16.28515625" style="115" customWidth="1"/>
    <col min="10756" max="10756" width="17.140625" style="115" customWidth="1"/>
    <col min="10757" max="10757" width="14.85546875" style="115" customWidth="1"/>
    <col min="10758" max="10758" width="17" style="115" customWidth="1"/>
    <col min="10759" max="10759" width="15" style="115" customWidth="1"/>
    <col min="10760" max="10760" width="14.5703125" style="115" customWidth="1"/>
    <col min="10761" max="10761" width="13.85546875" style="115" customWidth="1"/>
    <col min="10762" max="10762" width="15.28515625" style="115" customWidth="1"/>
    <col min="10763" max="10763" width="14.85546875" style="115" customWidth="1"/>
    <col min="10764" max="10764" width="10" style="115" customWidth="1"/>
    <col min="10765" max="10765" width="11.85546875" style="115" customWidth="1"/>
    <col min="10766" max="11008" width="9.140625" style="115"/>
    <col min="11009" max="11009" width="6.5703125" style="115" customWidth="1"/>
    <col min="11010" max="11010" width="20.28515625" style="115" customWidth="1"/>
    <col min="11011" max="11011" width="16.28515625" style="115" customWidth="1"/>
    <col min="11012" max="11012" width="17.140625" style="115" customWidth="1"/>
    <col min="11013" max="11013" width="14.85546875" style="115" customWidth="1"/>
    <col min="11014" max="11014" width="17" style="115" customWidth="1"/>
    <col min="11015" max="11015" width="15" style="115" customWidth="1"/>
    <col min="11016" max="11016" width="14.5703125" style="115" customWidth="1"/>
    <col min="11017" max="11017" width="13.85546875" style="115" customWidth="1"/>
    <col min="11018" max="11018" width="15.28515625" style="115" customWidth="1"/>
    <col min="11019" max="11019" width="14.85546875" style="115" customWidth="1"/>
    <col min="11020" max="11020" width="10" style="115" customWidth="1"/>
    <col min="11021" max="11021" width="11.85546875" style="115" customWidth="1"/>
    <col min="11022" max="11264" width="9.140625" style="115"/>
    <col min="11265" max="11265" width="6.5703125" style="115" customWidth="1"/>
    <col min="11266" max="11266" width="20.28515625" style="115" customWidth="1"/>
    <col min="11267" max="11267" width="16.28515625" style="115" customWidth="1"/>
    <col min="11268" max="11268" width="17.140625" style="115" customWidth="1"/>
    <col min="11269" max="11269" width="14.85546875" style="115" customWidth="1"/>
    <col min="11270" max="11270" width="17" style="115" customWidth="1"/>
    <col min="11271" max="11271" width="15" style="115" customWidth="1"/>
    <col min="11272" max="11272" width="14.5703125" style="115" customWidth="1"/>
    <col min="11273" max="11273" width="13.85546875" style="115" customWidth="1"/>
    <col min="11274" max="11274" width="15.28515625" style="115" customWidth="1"/>
    <col min="11275" max="11275" width="14.85546875" style="115" customWidth="1"/>
    <col min="11276" max="11276" width="10" style="115" customWidth="1"/>
    <col min="11277" max="11277" width="11.85546875" style="115" customWidth="1"/>
    <col min="11278" max="11520" width="9.140625" style="115"/>
    <col min="11521" max="11521" width="6.5703125" style="115" customWidth="1"/>
    <col min="11522" max="11522" width="20.28515625" style="115" customWidth="1"/>
    <col min="11523" max="11523" width="16.28515625" style="115" customWidth="1"/>
    <col min="11524" max="11524" width="17.140625" style="115" customWidth="1"/>
    <col min="11525" max="11525" width="14.85546875" style="115" customWidth="1"/>
    <col min="11526" max="11526" width="17" style="115" customWidth="1"/>
    <col min="11527" max="11527" width="15" style="115" customWidth="1"/>
    <col min="11528" max="11528" width="14.5703125" style="115" customWidth="1"/>
    <col min="11529" max="11529" width="13.85546875" style="115" customWidth="1"/>
    <col min="11530" max="11530" width="15.28515625" style="115" customWidth="1"/>
    <col min="11531" max="11531" width="14.85546875" style="115" customWidth="1"/>
    <col min="11532" max="11532" width="10" style="115" customWidth="1"/>
    <col min="11533" max="11533" width="11.85546875" style="115" customWidth="1"/>
    <col min="11534" max="11776" width="9.140625" style="115"/>
    <col min="11777" max="11777" width="6.5703125" style="115" customWidth="1"/>
    <col min="11778" max="11778" width="20.28515625" style="115" customWidth="1"/>
    <col min="11779" max="11779" width="16.28515625" style="115" customWidth="1"/>
    <col min="11780" max="11780" width="17.140625" style="115" customWidth="1"/>
    <col min="11781" max="11781" width="14.85546875" style="115" customWidth="1"/>
    <col min="11782" max="11782" width="17" style="115" customWidth="1"/>
    <col min="11783" max="11783" width="15" style="115" customWidth="1"/>
    <col min="11784" max="11784" width="14.5703125" style="115" customWidth="1"/>
    <col min="11785" max="11785" width="13.85546875" style="115" customWidth="1"/>
    <col min="11786" max="11786" width="15.28515625" style="115" customWidth="1"/>
    <col min="11787" max="11787" width="14.85546875" style="115" customWidth="1"/>
    <col min="11788" max="11788" width="10" style="115" customWidth="1"/>
    <col min="11789" max="11789" width="11.85546875" style="115" customWidth="1"/>
    <col min="11790" max="12032" width="9.140625" style="115"/>
    <col min="12033" max="12033" width="6.5703125" style="115" customWidth="1"/>
    <col min="12034" max="12034" width="20.28515625" style="115" customWidth="1"/>
    <col min="12035" max="12035" width="16.28515625" style="115" customWidth="1"/>
    <col min="12036" max="12036" width="17.140625" style="115" customWidth="1"/>
    <col min="12037" max="12037" width="14.85546875" style="115" customWidth="1"/>
    <col min="12038" max="12038" width="17" style="115" customWidth="1"/>
    <col min="12039" max="12039" width="15" style="115" customWidth="1"/>
    <col min="12040" max="12040" width="14.5703125" style="115" customWidth="1"/>
    <col min="12041" max="12041" width="13.85546875" style="115" customWidth="1"/>
    <col min="12042" max="12042" width="15.28515625" style="115" customWidth="1"/>
    <col min="12043" max="12043" width="14.85546875" style="115" customWidth="1"/>
    <col min="12044" max="12044" width="10" style="115" customWidth="1"/>
    <col min="12045" max="12045" width="11.85546875" style="115" customWidth="1"/>
    <col min="12046" max="12288" width="9.140625" style="115"/>
    <col min="12289" max="12289" width="6.5703125" style="115" customWidth="1"/>
    <col min="12290" max="12290" width="20.28515625" style="115" customWidth="1"/>
    <col min="12291" max="12291" width="16.28515625" style="115" customWidth="1"/>
    <col min="12292" max="12292" width="17.140625" style="115" customWidth="1"/>
    <col min="12293" max="12293" width="14.85546875" style="115" customWidth="1"/>
    <col min="12294" max="12294" width="17" style="115" customWidth="1"/>
    <col min="12295" max="12295" width="15" style="115" customWidth="1"/>
    <col min="12296" max="12296" width="14.5703125" style="115" customWidth="1"/>
    <col min="12297" max="12297" width="13.85546875" style="115" customWidth="1"/>
    <col min="12298" max="12298" width="15.28515625" style="115" customWidth="1"/>
    <col min="12299" max="12299" width="14.85546875" style="115" customWidth="1"/>
    <col min="12300" max="12300" width="10" style="115" customWidth="1"/>
    <col min="12301" max="12301" width="11.85546875" style="115" customWidth="1"/>
    <col min="12302" max="12544" width="9.140625" style="115"/>
    <col min="12545" max="12545" width="6.5703125" style="115" customWidth="1"/>
    <col min="12546" max="12546" width="20.28515625" style="115" customWidth="1"/>
    <col min="12547" max="12547" width="16.28515625" style="115" customWidth="1"/>
    <col min="12548" max="12548" width="17.140625" style="115" customWidth="1"/>
    <col min="12549" max="12549" width="14.85546875" style="115" customWidth="1"/>
    <col min="12550" max="12550" width="17" style="115" customWidth="1"/>
    <col min="12551" max="12551" width="15" style="115" customWidth="1"/>
    <col min="12552" max="12552" width="14.5703125" style="115" customWidth="1"/>
    <col min="12553" max="12553" width="13.85546875" style="115" customWidth="1"/>
    <col min="12554" max="12554" width="15.28515625" style="115" customWidth="1"/>
    <col min="12555" max="12555" width="14.85546875" style="115" customWidth="1"/>
    <col min="12556" max="12556" width="10" style="115" customWidth="1"/>
    <col min="12557" max="12557" width="11.85546875" style="115" customWidth="1"/>
    <col min="12558" max="12800" width="9.140625" style="115"/>
    <col min="12801" max="12801" width="6.5703125" style="115" customWidth="1"/>
    <col min="12802" max="12802" width="20.28515625" style="115" customWidth="1"/>
    <col min="12803" max="12803" width="16.28515625" style="115" customWidth="1"/>
    <col min="12804" max="12804" width="17.140625" style="115" customWidth="1"/>
    <col min="12805" max="12805" width="14.85546875" style="115" customWidth="1"/>
    <col min="12806" max="12806" width="17" style="115" customWidth="1"/>
    <col min="12807" max="12807" width="15" style="115" customWidth="1"/>
    <col min="12808" max="12808" width="14.5703125" style="115" customWidth="1"/>
    <col min="12809" max="12809" width="13.85546875" style="115" customWidth="1"/>
    <col min="12810" max="12810" width="15.28515625" style="115" customWidth="1"/>
    <col min="12811" max="12811" width="14.85546875" style="115" customWidth="1"/>
    <col min="12812" max="12812" width="10" style="115" customWidth="1"/>
    <col min="12813" max="12813" width="11.85546875" style="115" customWidth="1"/>
    <col min="12814" max="13056" width="9.140625" style="115"/>
    <col min="13057" max="13057" width="6.5703125" style="115" customWidth="1"/>
    <col min="13058" max="13058" width="20.28515625" style="115" customWidth="1"/>
    <col min="13059" max="13059" width="16.28515625" style="115" customWidth="1"/>
    <col min="13060" max="13060" width="17.140625" style="115" customWidth="1"/>
    <col min="13061" max="13061" width="14.85546875" style="115" customWidth="1"/>
    <col min="13062" max="13062" width="17" style="115" customWidth="1"/>
    <col min="13063" max="13063" width="15" style="115" customWidth="1"/>
    <col min="13064" max="13064" width="14.5703125" style="115" customWidth="1"/>
    <col min="13065" max="13065" width="13.85546875" style="115" customWidth="1"/>
    <col min="13066" max="13066" width="15.28515625" style="115" customWidth="1"/>
    <col min="13067" max="13067" width="14.85546875" style="115" customWidth="1"/>
    <col min="13068" max="13068" width="10" style="115" customWidth="1"/>
    <col min="13069" max="13069" width="11.85546875" style="115" customWidth="1"/>
    <col min="13070" max="13312" width="9.140625" style="115"/>
    <col min="13313" max="13313" width="6.5703125" style="115" customWidth="1"/>
    <col min="13314" max="13314" width="20.28515625" style="115" customWidth="1"/>
    <col min="13315" max="13315" width="16.28515625" style="115" customWidth="1"/>
    <col min="13316" max="13316" width="17.140625" style="115" customWidth="1"/>
    <col min="13317" max="13317" width="14.85546875" style="115" customWidth="1"/>
    <col min="13318" max="13318" width="17" style="115" customWidth="1"/>
    <col min="13319" max="13319" width="15" style="115" customWidth="1"/>
    <col min="13320" max="13320" width="14.5703125" style="115" customWidth="1"/>
    <col min="13321" max="13321" width="13.85546875" style="115" customWidth="1"/>
    <col min="13322" max="13322" width="15.28515625" style="115" customWidth="1"/>
    <col min="13323" max="13323" width="14.85546875" style="115" customWidth="1"/>
    <col min="13324" max="13324" width="10" style="115" customWidth="1"/>
    <col min="13325" max="13325" width="11.85546875" style="115" customWidth="1"/>
    <col min="13326" max="13568" width="9.140625" style="115"/>
    <col min="13569" max="13569" width="6.5703125" style="115" customWidth="1"/>
    <col min="13570" max="13570" width="20.28515625" style="115" customWidth="1"/>
    <col min="13571" max="13571" width="16.28515625" style="115" customWidth="1"/>
    <col min="13572" max="13572" width="17.140625" style="115" customWidth="1"/>
    <col min="13573" max="13573" width="14.85546875" style="115" customWidth="1"/>
    <col min="13574" max="13574" width="17" style="115" customWidth="1"/>
    <col min="13575" max="13575" width="15" style="115" customWidth="1"/>
    <col min="13576" max="13576" width="14.5703125" style="115" customWidth="1"/>
    <col min="13577" max="13577" width="13.85546875" style="115" customWidth="1"/>
    <col min="13578" max="13578" width="15.28515625" style="115" customWidth="1"/>
    <col min="13579" max="13579" width="14.85546875" style="115" customWidth="1"/>
    <col min="13580" max="13580" width="10" style="115" customWidth="1"/>
    <col min="13581" max="13581" width="11.85546875" style="115" customWidth="1"/>
    <col min="13582" max="13824" width="9.140625" style="115"/>
    <col min="13825" max="13825" width="6.5703125" style="115" customWidth="1"/>
    <col min="13826" max="13826" width="20.28515625" style="115" customWidth="1"/>
    <col min="13827" max="13827" width="16.28515625" style="115" customWidth="1"/>
    <col min="13828" max="13828" width="17.140625" style="115" customWidth="1"/>
    <col min="13829" max="13829" width="14.85546875" style="115" customWidth="1"/>
    <col min="13830" max="13830" width="17" style="115" customWidth="1"/>
    <col min="13831" max="13831" width="15" style="115" customWidth="1"/>
    <col min="13832" max="13832" width="14.5703125" style="115" customWidth="1"/>
    <col min="13833" max="13833" width="13.85546875" style="115" customWidth="1"/>
    <col min="13834" max="13834" width="15.28515625" style="115" customWidth="1"/>
    <col min="13835" max="13835" width="14.85546875" style="115" customWidth="1"/>
    <col min="13836" max="13836" width="10" style="115" customWidth="1"/>
    <col min="13837" max="13837" width="11.85546875" style="115" customWidth="1"/>
    <col min="13838" max="14080" width="9.140625" style="115"/>
    <col min="14081" max="14081" width="6.5703125" style="115" customWidth="1"/>
    <col min="14082" max="14082" width="20.28515625" style="115" customWidth="1"/>
    <col min="14083" max="14083" width="16.28515625" style="115" customWidth="1"/>
    <col min="14084" max="14084" width="17.140625" style="115" customWidth="1"/>
    <col min="14085" max="14085" width="14.85546875" style="115" customWidth="1"/>
    <col min="14086" max="14086" width="17" style="115" customWidth="1"/>
    <col min="14087" max="14087" width="15" style="115" customWidth="1"/>
    <col min="14088" max="14088" width="14.5703125" style="115" customWidth="1"/>
    <col min="14089" max="14089" width="13.85546875" style="115" customWidth="1"/>
    <col min="14090" max="14090" width="15.28515625" style="115" customWidth="1"/>
    <col min="14091" max="14091" width="14.85546875" style="115" customWidth="1"/>
    <col min="14092" max="14092" width="10" style="115" customWidth="1"/>
    <col min="14093" max="14093" width="11.85546875" style="115" customWidth="1"/>
    <col min="14094" max="14336" width="9.140625" style="115"/>
    <col min="14337" max="14337" width="6.5703125" style="115" customWidth="1"/>
    <col min="14338" max="14338" width="20.28515625" style="115" customWidth="1"/>
    <col min="14339" max="14339" width="16.28515625" style="115" customWidth="1"/>
    <col min="14340" max="14340" width="17.140625" style="115" customWidth="1"/>
    <col min="14341" max="14341" width="14.85546875" style="115" customWidth="1"/>
    <col min="14342" max="14342" width="17" style="115" customWidth="1"/>
    <col min="14343" max="14343" width="15" style="115" customWidth="1"/>
    <col min="14344" max="14344" width="14.5703125" style="115" customWidth="1"/>
    <col min="14345" max="14345" width="13.85546875" style="115" customWidth="1"/>
    <col min="14346" max="14346" width="15.28515625" style="115" customWidth="1"/>
    <col min="14347" max="14347" width="14.85546875" style="115" customWidth="1"/>
    <col min="14348" max="14348" width="10" style="115" customWidth="1"/>
    <col min="14349" max="14349" width="11.85546875" style="115" customWidth="1"/>
    <col min="14350" max="14592" width="9.140625" style="115"/>
    <col min="14593" max="14593" width="6.5703125" style="115" customWidth="1"/>
    <col min="14594" max="14594" width="20.28515625" style="115" customWidth="1"/>
    <col min="14595" max="14595" width="16.28515625" style="115" customWidth="1"/>
    <col min="14596" max="14596" width="17.140625" style="115" customWidth="1"/>
    <col min="14597" max="14597" width="14.85546875" style="115" customWidth="1"/>
    <col min="14598" max="14598" width="17" style="115" customWidth="1"/>
    <col min="14599" max="14599" width="15" style="115" customWidth="1"/>
    <col min="14600" max="14600" width="14.5703125" style="115" customWidth="1"/>
    <col min="14601" max="14601" width="13.85546875" style="115" customWidth="1"/>
    <col min="14602" max="14602" width="15.28515625" style="115" customWidth="1"/>
    <col min="14603" max="14603" width="14.85546875" style="115" customWidth="1"/>
    <col min="14604" max="14604" width="10" style="115" customWidth="1"/>
    <col min="14605" max="14605" width="11.85546875" style="115" customWidth="1"/>
    <col min="14606" max="14848" width="9.140625" style="115"/>
    <col min="14849" max="14849" width="6.5703125" style="115" customWidth="1"/>
    <col min="14850" max="14850" width="20.28515625" style="115" customWidth="1"/>
    <col min="14851" max="14851" width="16.28515625" style="115" customWidth="1"/>
    <col min="14852" max="14852" width="17.140625" style="115" customWidth="1"/>
    <col min="14853" max="14853" width="14.85546875" style="115" customWidth="1"/>
    <col min="14854" max="14854" width="17" style="115" customWidth="1"/>
    <col min="14855" max="14855" width="15" style="115" customWidth="1"/>
    <col min="14856" max="14856" width="14.5703125" style="115" customWidth="1"/>
    <col min="14857" max="14857" width="13.85546875" style="115" customWidth="1"/>
    <col min="14858" max="14858" width="15.28515625" style="115" customWidth="1"/>
    <col min="14859" max="14859" width="14.85546875" style="115" customWidth="1"/>
    <col min="14860" max="14860" width="10" style="115" customWidth="1"/>
    <col min="14861" max="14861" width="11.85546875" style="115" customWidth="1"/>
    <col min="14862" max="15104" width="9.140625" style="115"/>
    <col min="15105" max="15105" width="6.5703125" style="115" customWidth="1"/>
    <col min="15106" max="15106" width="20.28515625" style="115" customWidth="1"/>
    <col min="15107" max="15107" width="16.28515625" style="115" customWidth="1"/>
    <col min="15108" max="15108" width="17.140625" style="115" customWidth="1"/>
    <col min="15109" max="15109" width="14.85546875" style="115" customWidth="1"/>
    <col min="15110" max="15110" width="17" style="115" customWidth="1"/>
    <col min="15111" max="15111" width="15" style="115" customWidth="1"/>
    <col min="15112" max="15112" width="14.5703125" style="115" customWidth="1"/>
    <col min="15113" max="15113" width="13.85546875" style="115" customWidth="1"/>
    <col min="15114" max="15114" width="15.28515625" style="115" customWidth="1"/>
    <col min="15115" max="15115" width="14.85546875" style="115" customWidth="1"/>
    <col min="15116" max="15116" width="10" style="115" customWidth="1"/>
    <col min="15117" max="15117" width="11.85546875" style="115" customWidth="1"/>
    <col min="15118" max="15360" width="9.140625" style="115"/>
    <col min="15361" max="15361" width="6.5703125" style="115" customWidth="1"/>
    <col min="15362" max="15362" width="20.28515625" style="115" customWidth="1"/>
    <col min="15363" max="15363" width="16.28515625" style="115" customWidth="1"/>
    <col min="15364" max="15364" width="17.140625" style="115" customWidth="1"/>
    <col min="15365" max="15365" width="14.85546875" style="115" customWidth="1"/>
    <col min="15366" max="15366" width="17" style="115" customWidth="1"/>
    <col min="15367" max="15367" width="15" style="115" customWidth="1"/>
    <col min="15368" max="15368" width="14.5703125" style="115" customWidth="1"/>
    <col min="15369" max="15369" width="13.85546875" style="115" customWidth="1"/>
    <col min="15370" max="15370" width="15.28515625" style="115" customWidth="1"/>
    <col min="15371" max="15371" width="14.85546875" style="115" customWidth="1"/>
    <col min="15372" max="15372" width="10" style="115" customWidth="1"/>
    <col min="15373" max="15373" width="11.85546875" style="115" customWidth="1"/>
    <col min="15374" max="15616" width="9.140625" style="115"/>
    <col min="15617" max="15617" width="6.5703125" style="115" customWidth="1"/>
    <col min="15618" max="15618" width="20.28515625" style="115" customWidth="1"/>
    <col min="15619" max="15619" width="16.28515625" style="115" customWidth="1"/>
    <col min="15620" max="15620" width="17.140625" style="115" customWidth="1"/>
    <col min="15621" max="15621" width="14.85546875" style="115" customWidth="1"/>
    <col min="15622" max="15622" width="17" style="115" customWidth="1"/>
    <col min="15623" max="15623" width="15" style="115" customWidth="1"/>
    <col min="15624" max="15624" width="14.5703125" style="115" customWidth="1"/>
    <col min="15625" max="15625" width="13.85546875" style="115" customWidth="1"/>
    <col min="15626" max="15626" width="15.28515625" style="115" customWidth="1"/>
    <col min="15627" max="15627" width="14.85546875" style="115" customWidth="1"/>
    <col min="15628" max="15628" width="10" style="115" customWidth="1"/>
    <col min="15629" max="15629" width="11.85546875" style="115" customWidth="1"/>
    <col min="15630" max="15872" width="9.140625" style="115"/>
    <col min="15873" max="15873" width="6.5703125" style="115" customWidth="1"/>
    <col min="15874" max="15874" width="20.28515625" style="115" customWidth="1"/>
    <col min="15875" max="15875" width="16.28515625" style="115" customWidth="1"/>
    <col min="15876" max="15876" width="17.140625" style="115" customWidth="1"/>
    <col min="15877" max="15877" width="14.85546875" style="115" customWidth="1"/>
    <col min="15878" max="15878" width="17" style="115" customWidth="1"/>
    <col min="15879" max="15879" width="15" style="115" customWidth="1"/>
    <col min="15880" max="15880" width="14.5703125" style="115" customWidth="1"/>
    <col min="15881" max="15881" width="13.85546875" style="115" customWidth="1"/>
    <col min="15882" max="15882" width="15.28515625" style="115" customWidth="1"/>
    <col min="15883" max="15883" width="14.85546875" style="115" customWidth="1"/>
    <col min="15884" max="15884" width="10" style="115" customWidth="1"/>
    <col min="15885" max="15885" width="11.85546875" style="115" customWidth="1"/>
    <col min="15886" max="16128" width="9.140625" style="115"/>
    <col min="16129" max="16129" width="6.5703125" style="115" customWidth="1"/>
    <col min="16130" max="16130" width="20.28515625" style="115" customWidth="1"/>
    <col min="16131" max="16131" width="16.28515625" style="115" customWidth="1"/>
    <col min="16132" max="16132" width="17.140625" style="115" customWidth="1"/>
    <col min="16133" max="16133" width="14.85546875" style="115" customWidth="1"/>
    <col min="16134" max="16134" width="17" style="115" customWidth="1"/>
    <col min="16135" max="16135" width="15" style="115" customWidth="1"/>
    <col min="16136" max="16136" width="14.5703125" style="115" customWidth="1"/>
    <col min="16137" max="16137" width="13.85546875" style="115" customWidth="1"/>
    <col min="16138" max="16138" width="15.28515625" style="115" customWidth="1"/>
    <col min="16139" max="16139" width="14.85546875" style="115" customWidth="1"/>
    <col min="16140" max="16140" width="10" style="115" customWidth="1"/>
    <col min="16141" max="16141" width="11.85546875" style="115" customWidth="1"/>
    <col min="16142" max="16384" width="9.140625" style="115"/>
  </cols>
  <sheetData>
    <row r="1" spans="1:12" ht="15">
      <c r="A1" s="635" t="s">
        <v>117</v>
      </c>
      <c r="B1" s="635"/>
      <c r="C1" s="635"/>
      <c r="D1" s="635"/>
      <c r="E1" s="635"/>
      <c r="F1" s="635"/>
      <c r="G1" s="635"/>
      <c r="H1" s="635"/>
      <c r="I1" s="635"/>
      <c r="J1" s="635"/>
    </row>
    <row r="2" spans="1:12" ht="30.75" customHeight="1">
      <c r="A2" s="111"/>
      <c r="B2" s="636" t="str">
        <f>план!C13</f>
        <v xml:space="preserve">Муниципальное бюджетное общеобразовательное учреждение "Средняя общеобразовательная школа №9" города Чебоксары Чувашской Республики    
</v>
      </c>
      <c r="C2" s="636"/>
      <c r="D2" s="636"/>
      <c r="E2" s="636"/>
      <c r="F2" s="636"/>
      <c r="G2" s="636"/>
      <c r="H2" s="636"/>
      <c r="I2" s="636"/>
      <c r="J2" s="111"/>
    </row>
    <row r="3" spans="1:12" ht="15">
      <c r="A3" s="635" t="s">
        <v>563</v>
      </c>
      <c r="B3" s="635"/>
      <c r="C3" s="635"/>
      <c r="D3" s="635"/>
      <c r="E3" s="635"/>
      <c r="F3" s="635"/>
      <c r="G3" s="635"/>
      <c r="H3" s="635"/>
      <c r="I3" s="635"/>
      <c r="J3" s="635"/>
    </row>
    <row r="4" spans="1:12" ht="4.5" customHeight="1">
      <c r="A4" s="112"/>
      <c r="B4" s="112"/>
      <c r="C4" s="112"/>
      <c r="D4" s="112"/>
      <c r="E4" s="112"/>
      <c r="F4" s="112"/>
      <c r="G4" s="112"/>
      <c r="H4" s="112"/>
      <c r="I4" s="112"/>
      <c r="J4" s="112"/>
    </row>
    <row r="5" spans="1:12">
      <c r="A5" s="596" t="s">
        <v>118</v>
      </c>
      <c r="B5" s="596"/>
      <c r="C5" s="596"/>
      <c r="D5" s="113" t="s">
        <v>119</v>
      </c>
      <c r="E5" s="113"/>
      <c r="F5" s="113"/>
      <c r="G5" s="113"/>
      <c r="H5" s="114"/>
      <c r="I5" s="114"/>
    </row>
    <row r="6" spans="1:12" ht="15.75" customHeight="1">
      <c r="A6" s="594" t="s">
        <v>120</v>
      </c>
      <c r="B6" s="594"/>
      <c r="C6" s="594"/>
      <c r="D6" s="594"/>
      <c r="E6" s="594"/>
      <c r="F6" s="594"/>
      <c r="G6" s="594"/>
      <c r="H6" s="594"/>
      <c r="I6" s="594"/>
      <c r="J6" s="594"/>
    </row>
    <row r="7" spans="1:12" ht="6.75" customHeight="1">
      <c r="A7" s="112"/>
      <c r="B7" s="112"/>
      <c r="C7" s="112"/>
      <c r="D7" s="112"/>
      <c r="E7" s="112"/>
      <c r="F7" s="112"/>
      <c r="G7" s="112"/>
      <c r="H7" s="112"/>
      <c r="I7" s="112"/>
      <c r="J7" s="112"/>
    </row>
    <row r="8" spans="1:12">
      <c r="A8" s="595" t="s">
        <v>121</v>
      </c>
      <c r="B8" s="595"/>
      <c r="C8" s="116" t="s">
        <v>410</v>
      </c>
      <c r="D8" s="116"/>
      <c r="E8" s="113"/>
      <c r="F8" s="113"/>
      <c r="G8" s="113"/>
      <c r="H8" s="113"/>
      <c r="I8" s="112"/>
      <c r="J8" s="112"/>
    </row>
    <row r="9" spans="1:12" ht="4.5" customHeight="1">
      <c r="A9" s="117"/>
      <c r="B9" s="117"/>
      <c r="C9" s="117"/>
      <c r="D9" s="117"/>
      <c r="E9" s="117"/>
      <c r="F9" s="117"/>
      <c r="G9" s="117"/>
      <c r="H9" s="117"/>
      <c r="I9" s="112"/>
      <c r="J9" s="112"/>
    </row>
    <row r="10" spans="1:12">
      <c r="A10" s="112" t="s">
        <v>122</v>
      </c>
      <c r="B10" s="117"/>
      <c r="C10" s="117"/>
      <c r="D10" s="117"/>
      <c r="E10" s="117"/>
      <c r="F10" s="117"/>
      <c r="G10" s="117"/>
      <c r="H10" s="117"/>
      <c r="I10" s="112"/>
      <c r="J10" s="112"/>
    </row>
    <row r="11" spans="1:12" ht="5.25" customHeight="1">
      <c r="A11" s="112"/>
      <c r="B11" s="112"/>
      <c r="C11" s="112"/>
      <c r="D11" s="112"/>
      <c r="E11" s="112"/>
      <c r="F11" s="112"/>
      <c r="G11" s="112"/>
      <c r="H11" s="112"/>
      <c r="I11" s="112"/>
      <c r="J11" s="112"/>
    </row>
    <row r="12" spans="1:12" ht="18.75" customHeight="1">
      <c r="A12" s="632" t="s">
        <v>123</v>
      </c>
      <c r="B12" s="632" t="s">
        <v>124</v>
      </c>
      <c r="C12" s="632" t="s">
        <v>125</v>
      </c>
      <c r="D12" s="602" t="s">
        <v>126</v>
      </c>
      <c r="E12" s="602"/>
      <c r="F12" s="602"/>
      <c r="G12" s="602"/>
      <c r="H12" s="632" t="s">
        <v>127</v>
      </c>
      <c r="I12" s="632" t="s">
        <v>128</v>
      </c>
      <c r="J12" s="632" t="s">
        <v>129</v>
      </c>
      <c r="L12" s="237"/>
    </row>
    <row r="13" spans="1:12" ht="15" customHeight="1">
      <c r="A13" s="633"/>
      <c r="B13" s="633"/>
      <c r="C13" s="633"/>
      <c r="D13" s="602" t="s">
        <v>130</v>
      </c>
      <c r="E13" s="602" t="s">
        <v>7</v>
      </c>
      <c r="F13" s="602"/>
      <c r="G13" s="602"/>
      <c r="H13" s="633"/>
      <c r="I13" s="633"/>
      <c r="J13" s="633"/>
    </row>
    <row r="14" spans="1:12" ht="38.25" customHeight="1">
      <c r="A14" s="634"/>
      <c r="B14" s="634"/>
      <c r="C14" s="634"/>
      <c r="D14" s="602"/>
      <c r="E14" s="365" t="s">
        <v>131</v>
      </c>
      <c r="F14" s="365" t="s">
        <v>132</v>
      </c>
      <c r="G14" s="365" t="s">
        <v>133</v>
      </c>
      <c r="H14" s="634"/>
      <c r="I14" s="634"/>
      <c r="J14" s="634"/>
    </row>
    <row r="15" spans="1:12" ht="23.25" customHeight="1">
      <c r="A15" s="118" t="s">
        <v>134</v>
      </c>
      <c r="B15" s="119" t="s">
        <v>135</v>
      </c>
      <c r="C15" s="120">
        <f>C254</f>
        <v>7</v>
      </c>
      <c r="D15" s="121">
        <f>E15+F15+G15</f>
        <v>41434.018571428569</v>
      </c>
      <c r="E15" s="121">
        <f>E254</f>
        <v>41434.018571428569</v>
      </c>
      <c r="F15" s="121"/>
      <c r="G15" s="121"/>
      <c r="H15" s="121"/>
      <c r="I15" s="121"/>
      <c r="J15" s="122">
        <f>D15*12*C15</f>
        <v>3480457.5599999996</v>
      </c>
    </row>
    <row r="16" spans="1:12" ht="29.25" customHeight="1">
      <c r="A16" s="118" t="s">
        <v>136</v>
      </c>
      <c r="B16" s="119" t="s">
        <v>137</v>
      </c>
      <c r="C16" s="120">
        <f>C255</f>
        <v>109.61</v>
      </c>
      <c r="D16" s="121">
        <f>E16+F16+G16</f>
        <v>16932.107921509596</v>
      </c>
      <c r="E16" s="121">
        <f>E255</f>
        <v>13911.674117325063</v>
      </c>
      <c r="F16" s="121"/>
      <c r="G16" s="121">
        <f>G255+G266</f>
        <v>3020.4338041845331</v>
      </c>
      <c r="H16" s="121"/>
      <c r="I16" s="121"/>
      <c r="J16" s="122">
        <f>D16*12*C16</f>
        <v>22271140.191320002</v>
      </c>
    </row>
    <row r="17" spans="1:13" ht="36" customHeight="1">
      <c r="A17" s="118" t="s">
        <v>138</v>
      </c>
      <c r="B17" s="119" t="s">
        <v>139</v>
      </c>
      <c r="C17" s="120">
        <f>C256</f>
        <v>0</v>
      </c>
      <c r="D17" s="121">
        <f>E17+F17+G17</f>
        <v>0</v>
      </c>
      <c r="E17" s="121">
        <f>E256</f>
        <v>0</v>
      </c>
      <c r="F17" s="121"/>
      <c r="G17" s="121">
        <f>G256</f>
        <v>0</v>
      </c>
      <c r="H17" s="121"/>
      <c r="I17" s="121"/>
      <c r="J17" s="122">
        <f>D17*12*C17</f>
        <v>0</v>
      </c>
    </row>
    <row r="18" spans="1:13" ht="17.25" customHeight="1">
      <c r="A18" s="118" t="s">
        <v>138</v>
      </c>
      <c r="B18" s="119" t="s">
        <v>140</v>
      </c>
      <c r="C18" s="120">
        <f>C257</f>
        <v>46</v>
      </c>
      <c r="D18" s="121">
        <f>E18+F18+G18</f>
        <v>17597.341030217391</v>
      </c>
      <c r="E18" s="121">
        <f>E257</f>
        <v>13890</v>
      </c>
      <c r="F18" s="121"/>
      <c r="G18" s="121">
        <f>G257</f>
        <v>3707.3410302173916</v>
      </c>
      <c r="H18" s="121"/>
      <c r="I18" s="121"/>
      <c r="J18" s="122">
        <f>D18*12*C18</f>
        <v>9713732.2486800011</v>
      </c>
    </row>
    <row r="19" spans="1:13" s="112" customFormat="1">
      <c r="A19" s="123" t="s">
        <v>141</v>
      </c>
      <c r="B19" s="123"/>
      <c r="C19" s="124" t="s">
        <v>5</v>
      </c>
      <c r="D19" s="125">
        <f>SUM(D15:D18)</f>
        <v>75963.467523155559</v>
      </c>
      <c r="E19" s="126" t="s">
        <v>5</v>
      </c>
      <c r="F19" s="126" t="s">
        <v>5</v>
      </c>
      <c r="G19" s="126" t="s">
        <v>5</v>
      </c>
      <c r="H19" s="126" t="s">
        <v>5</v>
      </c>
      <c r="I19" s="126" t="s">
        <v>5</v>
      </c>
      <c r="J19" s="127">
        <f>SUM(J15:J18)</f>
        <v>35465330</v>
      </c>
      <c r="K19" s="128">
        <f>план!I369+план!I370+план!I405+план!I406+план!I411+план!I412+план!I439-J19</f>
        <v>0</v>
      </c>
    </row>
    <row r="20" spans="1:13" ht="4.5" customHeight="1"/>
    <row r="21" spans="1:13" ht="21.75" customHeight="1">
      <c r="A21" s="627" t="s">
        <v>142</v>
      </c>
      <c r="B21" s="627"/>
      <c r="C21" s="627"/>
      <c r="D21" s="627"/>
      <c r="E21" s="627"/>
      <c r="F21" s="627"/>
      <c r="G21" s="627"/>
      <c r="H21" s="627"/>
      <c r="I21" s="627"/>
      <c r="J21" s="627"/>
    </row>
    <row r="22" spans="1:13" ht="6" customHeight="1"/>
    <row r="23" spans="1:13">
      <c r="A23" s="364" t="s">
        <v>121</v>
      </c>
      <c r="B23" s="362"/>
      <c r="C23" s="116" t="s">
        <v>143</v>
      </c>
      <c r="D23" s="116"/>
      <c r="E23" s="113"/>
      <c r="F23" s="113"/>
      <c r="G23" s="117"/>
      <c r="H23" s="117"/>
    </row>
    <row r="24" spans="1:13">
      <c r="A24" s="595" t="s">
        <v>144</v>
      </c>
      <c r="B24" s="596"/>
      <c r="C24" s="596"/>
      <c r="D24" s="596"/>
      <c r="E24" s="596"/>
      <c r="F24" s="596"/>
      <c r="G24" s="596"/>
      <c r="H24" s="596"/>
    </row>
    <row r="25" spans="1:13" ht="3" customHeight="1"/>
    <row r="26" spans="1:13" ht="57.75" customHeight="1">
      <c r="A26" s="366" t="s">
        <v>123</v>
      </c>
      <c r="B26" s="587" t="s">
        <v>145</v>
      </c>
      <c r="C26" s="588"/>
      <c r="D26" s="588"/>
      <c r="E26" s="589"/>
      <c r="F26" s="366" t="s">
        <v>146</v>
      </c>
      <c r="G26" s="366" t="s">
        <v>147</v>
      </c>
      <c r="H26" s="366" t="s">
        <v>148</v>
      </c>
      <c r="I26" s="365" t="s">
        <v>149</v>
      </c>
      <c r="K26" s="115"/>
      <c r="M26" s="110"/>
    </row>
    <row r="27" spans="1:13" ht="27.75" customHeight="1">
      <c r="A27" s="129" t="s">
        <v>134</v>
      </c>
      <c r="B27" s="597" t="s">
        <v>150</v>
      </c>
      <c r="C27" s="598"/>
      <c r="D27" s="598"/>
      <c r="E27" s="599"/>
      <c r="F27" s="130"/>
      <c r="G27" s="131"/>
      <c r="H27" s="131"/>
      <c r="I27" s="122">
        <f>план!I371</f>
        <v>0</v>
      </c>
      <c r="K27" s="115"/>
      <c r="M27" s="110"/>
    </row>
    <row r="28" spans="1:13" s="112" customFormat="1">
      <c r="A28" s="132"/>
      <c r="B28" s="600" t="s">
        <v>141</v>
      </c>
      <c r="C28" s="600"/>
      <c r="D28" s="600"/>
      <c r="E28" s="601"/>
      <c r="F28" s="377" t="s">
        <v>5</v>
      </c>
      <c r="G28" s="377" t="s">
        <v>5</v>
      </c>
      <c r="H28" s="377" t="s">
        <v>5</v>
      </c>
      <c r="I28" s="133">
        <f>I27</f>
        <v>0</v>
      </c>
      <c r="M28" s="363"/>
    </row>
    <row r="29" spans="1:13" ht="7.5" customHeight="1"/>
    <row r="30" spans="1:13">
      <c r="A30" s="364" t="s">
        <v>121</v>
      </c>
      <c r="B30" s="362"/>
      <c r="C30" s="116" t="s">
        <v>151</v>
      </c>
      <c r="D30" s="116"/>
      <c r="E30" s="113"/>
      <c r="F30" s="113"/>
      <c r="G30" s="117"/>
      <c r="H30" s="117"/>
    </row>
    <row r="31" spans="1:13">
      <c r="A31" s="112" t="s">
        <v>152</v>
      </c>
    </row>
    <row r="32" spans="1:13" ht="3" customHeight="1"/>
    <row r="33" spans="1:13" ht="65.25" customHeight="1">
      <c r="A33" s="366" t="s">
        <v>123</v>
      </c>
      <c r="B33" s="587" t="s">
        <v>145</v>
      </c>
      <c r="C33" s="588"/>
      <c r="D33" s="588"/>
      <c r="E33" s="589"/>
      <c r="F33" s="366" t="s">
        <v>153</v>
      </c>
      <c r="G33" s="366" t="s">
        <v>154</v>
      </c>
      <c r="H33" s="366" t="s">
        <v>155</v>
      </c>
      <c r="I33" s="365" t="s">
        <v>149</v>
      </c>
      <c r="K33" s="115"/>
      <c r="M33" s="110"/>
    </row>
    <row r="34" spans="1:13" ht="25.5" customHeight="1">
      <c r="A34" s="129" t="s">
        <v>134</v>
      </c>
      <c r="B34" s="597" t="s">
        <v>156</v>
      </c>
      <c r="C34" s="598"/>
      <c r="D34" s="598"/>
      <c r="E34" s="599"/>
      <c r="F34" s="134">
        <f>I34/H34/G34</f>
        <v>0</v>
      </c>
      <c r="G34" s="134">
        <v>12</v>
      </c>
      <c r="H34" s="134">
        <v>50</v>
      </c>
      <c r="I34" s="122">
        <f>план!I374</f>
        <v>0</v>
      </c>
      <c r="K34" s="115"/>
      <c r="M34" s="110"/>
    </row>
    <row r="35" spans="1:13" s="112" customFormat="1">
      <c r="A35" s="135"/>
      <c r="B35" s="572" t="s">
        <v>141</v>
      </c>
      <c r="C35" s="572"/>
      <c r="D35" s="572"/>
      <c r="E35" s="573"/>
      <c r="F35" s="377" t="s">
        <v>5</v>
      </c>
      <c r="G35" s="377" t="s">
        <v>5</v>
      </c>
      <c r="H35" s="377" t="s">
        <v>5</v>
      </c>
      <c r="I35" s="133">
        <f>I34</f>
        <v>0</v>
      </c>
      <c r="M35" s="363"/>
    </row>
    <row r="36" spans="1:13" ht="7.5" customHeight="1"/>
    <row r="37" spans="1:13" ht="13.5" customHeight="1">
      <c r="A37" s="112" t="s">
        <v>157</v>
      </c>
    </row>
    <row r="38" spans="1:13">
      <c r="A38" s="364" t="s">
        <v>121</v>
      </c>
      <c r="B38" s="362"/>
      <c r="C38" s="116" t="s">
        <v>158</v>
      </c>
      <c r="D38" s="116"/>
      <c r="E38" s="113"/>
      <c r="F38" s="113"/>
      <c r="G38" s="117"/>
      <c r="H38" s="117"/>
    </row>
    <row r="39" spans="1:13" ht="6.75" customHeight="1">
      <c r="A39" s="364"/>
      <c r="B39" s="362"/>
      <c r="C39" s="113"/>
      <c r="D39" s="113"/>
      <c r="E39" s="113"/>
      <c r="F39" s="113"/>
      <c r="G39" s="117"/>
      <c r="H39" s="117"/>
    </row>
    <row r="40" spans="1:13" ht="38.25">
      <c r="A40" s="365" t="s">
        <v>123</v>
      </c>
      <c r="B40" s="602" t="s">
        <v>159</v>
      </c>
      <c r="C40" s="602"/>
      <c r="D40" s="602"/>
      <c r="E40" s="602"/>
      <c r="F40" s="602"/>
      <c r="G40" s="365" t="s">
        <v>160</v>
      </c>
      <c r="H40" s="365" t="s">
        <v>161</v>
      </c>
      <c r="I40" s="365" t="s">
        <v>162</v>
      </c>
      <c r="K40" s="115"/>
      <c r="M40" s="110"/>
    </row>
    <row r="41" spans="1:13" ht="25.5" customHeight="1">
      <c r="A41" s="136" t="s">
        <v>134</v>
      </c>
      <c r="B41" s="583" t="s">
        <v>163</v>
      </c>
      <c r="C41" s="590"/>
      <c r="D41" s="590"/>
      <c r="E41" s="590"/>
      <c r="F41" s="591"/>
      <c r="G41" s="137"/>
      <c r="H41" s="137"/>
      <c r="I41" s="122">
        <f>план!I372</f>
        <v>0</v>
      </c>
      <c r="K41" s="115"/>
      <c r="M41" s="110"/>
    </row>
    <row r="42" spans="1:13">
      <c r="A42" s="593" t="s">
        <v>141</v>
      </c>
      <c r="B42" s="593"/>
      <c r="C42" s="593"/>
      <c r="D42" s="593"/>
      <c r="E42" s="593"/>
      <c r="F42" s="593"/>
      <c r="G42" s="138" t="s">
        <v>5</v>
      </c>
      <c r="H42" s="138" t="s">
        <v>5</v>
      </c>
      <c r="I42" s="133">
        <f>SUM(I41:I41)</f>
        <v>0</v>
      </c>
      <c r="K42" s="115"/>
      <c r="M42" s="110"/>
    </row>
    <row r="43" spans="1:13" ht="7.5" customHeight="1"/>
    <row r="44" spans="1:13">
      <c r="A44" s="112" t="s">
        <v>164</v>
      </c>
    </row>
    <row r="45" spans="1:13">
      <c r="A45" s="364" t="s">
        <v>121</v>
      </c>
      <c r="B45" s="362"/>
      <c r="C45" s="116" t="s">
        <v>165</v>
      </c>
      <c r="D45" s="116"/>
      <c r="E45" s="113"/>
      <c r="F45" s="113"/>
      <c r="G45" s="117"/>
      <c r="H45" s="117"/>
    </row>
    <row r="46" spans="1:13" ht="6" customHeight="1"/>
    <row r="47" spans="1:13" ht="38.25">
      <c r="A47" s="373" t="s">
        <v>123</v>
      </c>
      <c r="B47" s="580" t="s">
        <v>0</v>
      </c>
      <c r="C47" s="581"/>
      <c r="D47" s="581"/>
      <c r="E47" s="581"/>
      <c r="F47" s="581"/>
      <c r="G47" s="581"/>
      <c r="H47" s="581"/>
      <c r="I47" s="582"/>
      <c r="J47" s="373" t="s">
        <v>166</v>
      </c>
      <c r="K47" s="115"/>
      <c r="M47" s="110"/>
    </row>
    <row r="48" spans="1:13" ht="31.5" customHeight="1">
      <c r="A48" s="136" t="s">
        <v>134</v>
      </c>
      <c r="B48" s="592" t="s">
        <v>167</v>
      </c>
      <c r="C48" s="584"/>
      <c r="D48" s="584"/>
      <c r="E48" s="584"/>
      <c r="F48" s="584"/>
      <c r="G48" s="584"/>
      <c r="H48" s="584"/>
      <c r="I48" s="585"/>
      <c r="J48" s="122">
        <f>план!I373</f>
        <v>0</v>
      </c>
      <c r="K48" s="115"/>
      <c r="M48" s="110"/>
    </row>
    <row r="49" spans="1:13">
      <c r="A49" s="571" t="s">
        <v>141</v>
      </c>
      <c r="B49" s="572"/>
      <c r="C49" s="572"/>
      <c r="D49" s="572"/>
      <c r="E49" s="572"/>
      <c r="F49" s="572"/>
      <c r="G49" s="572"/>
      <c r="H49" s="572"/>
      <c r="I49" s="573"/>
      <c r="J49" s="133">
        <f>J48</f>
        <v>0</v>
      </c>
      <c r="K49" s="115"/>
      <c r="M49" s="139"/>
    </row>
    <row r="50" spans="1:13" ht="9.75" customHeight="1">
      <c r="A50" s="140"/>
      <c r="B50" s="140"/>
      <c r="C50" s="141"/>
      <c r="D50" s="141"/>
      <c r="E50" s="140"/>
      <c r="F50" s="140"/>
      <c r="G50" s="140"/>
      <c r="H50" s="140"/>
      <c r="I50" s="140"/>
      <c r="J50" s="142"/>
      <c r="K50" s="115"/>
      <c r="M50" s="139"/>
    </row>
    <row r="51" spans="1:13">
      <c r="A51" s="143" t="s">
        <v>121</v>
      </c>
      <c r="B51" s="117"/>
      <c r="C51" s="144" t="s">
        <v>168</v>
      </c>
      <c r="D51" s="144"/>
      <c r="E51" s="113"/>
      <c r="F51" s="113"/>
      <c r="G51" s="113"/>
      <c r="H51" s="145"/>
      <c r="I51" s="117"/>
      <c r="J51" s="117"/>
    </row>
    <row r="52" spans="1:13" ht="5.25" customHeight="1">
      <c r="A52" s="117"/>
      <c r="B52" s="117"/>
      <c r="C52" s="117"/>
      <c r="D52" s="117"/>
      <c r="E52" s="117"/>
      <c r="F52" s="117"/>
      <c r="G52" s="117"/>
      <c r="H52" s="117"/>
      <c r="I52" s="117"/>
      <c r="J52" s="117"/>
    </row>
    <row r="53" spans="1:13" ht="29.25" customHeight="1">
      <c r="A53" s="624" t="s">
        <v>169</v>
      </c>
      <c r="B53" s="624"/>
      <c r="C53" s="624"/>
      <c r="D53" s="624"/>
      <c r="E53" s="624"/>
      <c r="F53" s="624"/>
      <c r="G53" s="624"/>
      <c r="H53" s="624"/>
      <c r="I53" s="624"/>
      <c r="J53" s="624"/>
    </row>
    <row r="54" spans="1:13" ht="2.25" customHeight="1"/>
    <row r="55" spans="1:13" ht="42">
      <c r="A55" s="365" t="s">
        <v>123</v>
      </c>
      <c r="B55" s="587" t="s">
        <v>170</v>
      </c>
      <c r="C55" s="588"/>
      <c r="D55" s="588"/>
      <c r="E55" s="589"/>
      <c r="F55" s="22" t="s">
        <v>171</v>
      </c>
      <c r="G55" s="365" t="s">
        <v>172</v>
      </c>
    </row>
    <row r="56" spans="1:13" ht="15.75" customHeight="1">
      <c r="A56" s="146"/>
      <c r="B56" s="625" t="s">
        <v>173</v>
      </c>
      <c r="C56" s="625"/>
      <c r="D56" s="625"/>
      <c r="E56" s="625"/>
      <c r="F56" s="147"/>
      <c r="G56" s="148">
        <f>G57+G60+G64</f>
        <v>10710260</v>
      </c>
    </row>
    <row r="57" spans="1:13" s="112" customFormat="1" ht="15.75" customHeight="1">
      <c r="A57" s="368" t="s">
        <v>134</v>
      </c>
      <c r="B57" s="625" t="s">
        <v>174</v>
      </c>
      <c r="C57" s="625"/>
      <c r="D57" s="625"/>
      <c r="E57" s="625"/>
      <c r="F57" s="138" t="s">
        <v>5</v>
      </c>
      <c r="G57" s="149">
        <f>G59</f>
        <v>7694132.5999999996</v>
      </c>
      <c r="K57" s="363"/>
    </row>
    <row r="58" spans="1:13" ht="16.5" customHeight="1">
      <c r="A58" s="136"/>
      <c r="B58" s="617" t="s">
        <v>7</v>
      </c>
      <c r="C58" s="617"/>
      <c r="D58" s="617"/>
      <c r="E58" s="617"/>
      <c r="F58" s="150"/>
      <c r="G58" s="151"/>
    </row>
    <row r="59" spans="1:13" ht="16.5" customHeight="1">
      <c r="A59" s="136" t="s">
        <v>175</v>
      </c>
      <c r="B59" s="617" t="s">
        <v>176</v>
      </c>
      <c r="C59" s="617"/>
      <c r="D59" s="617"/>
      <c r="E59" s="617"/>
      <c r="F59" s="152"/>
      <c r="G59" s="153">
        <f>K59</f>
        <v>7694132.5999999996</v>
      </c>
      <c r="K59" s="110">
        <f>K65*22%</f>
        <v>7694132.5999999996</v>
      </c>
    </row>
    <row r="60" spans="1:13" ht="26.25" customHeight="1">
      <c r="A60" s="368" t="s">
        <v>136</v>
      </c>
      <c r="B60" s="625" t="s">
        <v>177</v>
      </c>
      <c r="C60" s="625"/>
      <c r="D60" s="625"/>
      <c r="E60" s="625"/>
      <c r="F60" s="154"/>
      <c r="G60" s="155">
        <f>G62+G63</f>
        <v>1084173.23</v>
      </c>
    </row>
    <row r="61" spans="1:13" ht="14.25" customHeight="1">
      <c r="A61" s="136"/>
      <c r="B61" s="617" t="s">
        <v>7</v>
      </c>
      <c r="C61" s="617"/>
      <c r="D61" s="617"/>
      <c r="E61" s="617"/>
      <c r="F61" s="150"/>
      <c r="G61" s="151"/>
    </row>
    <row r="62" spans="1:13" ht="30" customHeight="1">
      <c r="A62" s="136" t="s">
        <v>178</v>
      </c>
      <c r="B62" s="617" t="s">
        <v>179</v>
      </c>
      <c r="C62" s="617"/>
      <c r="D62" s="617"/>
      <c r="E62" s="617"/>
      <c r="F62" s="152"/>
      <c r="G62" s="153">
        <f>K62</f>
        <v>1014226.57</v>
      </c>
      <c r="K62" s="110">
        <f>K65*2.9%</f>
        <v>1014226.57</v>
      </c>
    </row>
    <row r="63" spans="1:13" ht="26.25" customHeight="1">
      <c r="A63" s="136" t="s">
        <v>180</v>
      </c>
      <c r="B63" s="617" t="s">
        <v>181</v>
      </c>
      <c r="C63" s="617"/>
      <c r="D63" s="617"/>
      <c r="E63" s="617"/>
      <c r="F63" s="152"/>
      <c r="G63" s="153">
        <f>K63</f>
        <v>69946.66</v>
      </c>
      <c r="K63" s="110">
        <f>K65*0.2%</f>
        <v>69946.66</v>
      </c>
    </row>
    <row r="64" spans="1:13" ht="27.75" customHeight="1">
      <c r="A64" s="368" t="s">
        <v>138</v>
      </c>
      <c r="B64" s="625" t="s">
        <v>182</v>
      </c>
      <c r="C64" s="625"/>
      <c r="D64" s="625"/>
      <c r="E64" s="625"/>
      <c r="F64" s="371"/>
      <c r="G64" s="156">
        <f>K64-K68</f>
        <v>1931954.1699999997</v>
      </c>
      <c r="K64" s="110">
        <f>K65*5.1%</f>
        <v>1783639.8299999998</v>
      </c>
    </row>
    <row r="65" spans="1:13">
      <c r="A65" s="157"/>
      <c r="B65" s="626" t="s">
        <v>141</v>
      </c>
      <c r="C65" s="626"/>
      <c r="D65" s="626"/>
      <c r="E65" s="626"/>
      <c r="F65" s="371" t="s">
        <v>5</v>
      </c>
      <c r="G65" s="158">
        <f>G56</f>
        <v>10710260</v>
      </c>
      <c r="K65" s="159">
        <f>план!I369+план!I370+план!I405+план!I406+план!I411+план!I412</f>
        <v>34973330</v>
      </c>
    </row>
    <row r="66" spans="1:13" ht="2.25" customHeight="1"/>
    <row r="67" spans="1:13" ht="21.75" customHeight="1">
      <c r="A67" s="627" t="s">
        <v>142</v>
      </c>
      <c r="B67" s="627"/>
      <c r="C67" s="627"/>
      <c r="D67" s="627"/>
      <c r="E67" s="627"/>
      <c r="F67" s="627"/>
      <c r="G67" s="627"/>
      <c r="H67" s="627"/>
      <c r="I67" s="160"/>
      <c r="J67" s="160"/>
      <c r="K67" s="159">
        <f>план!I413+план!I407+план!I377+план!I440</f>
        <v>10710260</v>
      </c>
    </row>
    <row r="68" spans="1:13" ht="17.25" customHeight="1">
      <c r="A68" s="143" t="s">
        <v>121</v>
      </c>
      <c r="B68" s="117"/>
      <c r="C68" s="144" t="s">
        <v>375</v>
      </c>
      <c r="D68" s="144"/>
      <c r="E68" s="113"/>
      <c r="F68" s="113"/>
      <c r="G68" s="113"/>
      <c r="H68" s="145"/>
      <c r="I68" s="117"/>
      <c r="J68" s="117"/>
      <c r="K68" s="164">
        <f>K64+K63+K62+K59-K67</f>
        <v>-148314.33999999985</v>
      </c>
    </row>
    <row r="69" spans="1:13" ht="13.5" customHeight="1">
      <c r="A69" s="117"/>
      <c r="B69" s="117"/>
      <c r="C69" s="117"/>
      <c r="D69" s="117"/>
      <c r="E69" s="117"/>
      <c r="F69" s="117"/>
      <c r="G69" s="117"/>
      <c r="H69" s="117"/>
      <c r="I69" s="117"/>
      <c r="J69" s="117"/>
      <c r="K69" s="165">
        <f>G65-K67</f>
        <v>0</v>
      </c>
    </row>
    <row r="70" spans="1:13" ht="16.5" customHeight="1">
      <c r="A70" s="624" t="s">
        <v>376</v>
      </c>
      <c r="B70" s="624"/>
      <c r="C70" s="624"/>
      <c r="D70" s="624"/>
      <c r="E70" s="624"/>
      <c r="F70" s="624"/>
      <c r="G70" s="624"/>
      <c r="H70" s="624"/>
      <c r="I70" s="624"/>
      <c r="J70" s="624"/>
    </row>
    <row r="71" spans="1:13" ht="24.75" customHeight="1">
      <c r="A71" s="365" t="s">
        <v>123</v>
      </c>
      <c r="B71" s="587" t="s">
        <v>159</v>
      </c>
      <c r="C71" s="588"/>
      <c r="D71" s="588"/>
      <c r="E71" s="589"/>
      <c r="F71" s="365" t="s">
        <v>209</v>
      </c>
      <c r="G71" s="369"/>
      <c r="H71" s="369"/>
      <c r="I71" s="369"/>
      <c r="J71" s="369"/>
    </row>
    <row r="72" spans="1:13" ht="15" customHeight="1">
      <c r="A72" s="161">
        <v>1</v>
      </c>
      <c r="B72" s="597" t="s">
        <v>377</v>
      </c>
      <c r="C72" s="598"/>
      <c r="D72" s="598"/>
      <c r="E72" s="599"/>
      <c r="F72" s="162">
        <f>план!I416+план!I378</f>
        <v>0</v>
      </c>
      <c r="G72" s="369"/>
      <c r="H72" s="369"/>
      <c r="I72" s="369"/>
      <c r="J72" s="369"/>
    </row>
    <row r="73" spans="1:13" ht="15" customHeight="1">
      <c r="A73" s="161">
        <v>2</v>
      </c>
      <c r="B73" s="597" t="s">
        <v>378</v>
      </c>
      <c r="C73" s="598"/>
      <c r="D73" s="598"/>
      <c r="E73" s="599"/>
      <c r="F73" s="162">
        <f>план!I417+план!I379</f>
        <v>0</v>
      </c>
      <c r="G73" s="369"/>
      <c r="H73" s="369"/>
      <c r="I73" s="369"/>
      <c r="J73" s="369"/>
    </row>
    <row r="74" spans="1:13" ht="16.5" customHeight="1">
      <c r="A74" s="621" t="s">
        <v>379</v>
      </c>
      <c r="B74" s="622"/>
      <c r="C74" s="622"/>
      <c r="D74" s="622"/>
      <c r="E74" s="623"/>
      <c r="F74" s="163">
        <f>SUM(F72:F73)</f>
        <v>0</v>
      </c>
    </row>
    <row r="75" spans="1:13" ht="12" customHeight="1">
      <c r="A75" s="594" t="s">
        <v>183</v>
      </c>
      <c r="B75" s="594"/>
      <c r="C75" s="594"/>
      <c r="D75" s="594"/>
      <c r="E75" s="594"/>
      <c r="F75" s="594"/>
      <c r="G75" s="594"/>
      <c r="H75" s="594"/>
      <c r="I75" s="594"/>
      <c r="J75" s="594"/>
    </row>
    <row r="76" spans="1:13" ht="3.75" customHeight="1"/>
    <row r="77" spans="1:13" ht="14.25">
      <c r="A77" s="166" t="s">
        <v>121</v>
      </c>
      <c r="C77" s="167">
        <v>244</v>
      </c>
    </row>
    <row r="78" spans="1:13">
      <c r="A78" s="112" t="s">
        <v>184</v>
      </c>
    </row>
    <row r="79" spans="1:13" ht="31.5">
      <c r="A79" s="365" t="s">
        <v>123</v>
      </c>
      <c r="B79" s="587" t="s">
        <v>159</v>
      </c>
      <c r="C79" s="588"/>
      <c r="D79" s="588"/>
      <c r="E79" s="589"/>
      <c r="F79" s="365" t="s">
        <v>185</v>
      </c>
      <c r="G79" s="365" t="s">
        <v>186</v>
      </c>
      <c r="H79" s="365" t="s">
        <v>187</v>
      </c>
      <c r="I79" s="22" t="s">
        <v>149</v>
      </c>
      <c r="K79" s="115"/>
      <c r="M79" s="110"/>
    </row>
    <row r="80" spans="1:13" ht="24" customHeight="1">
      <c r="A80" s="168">
        <v>1</v>
      </c>
      <c r="B80" s="583" t="s">
        <v>389</v>
      </c>
      <c r="C80" s="590"/>
      <c r="D80" s="590"/>
      <c r="E80" s="591"/>
      <c r="F80" s="168"/>
      <c r="G80" s="152">
        <v>12</v>
      </c>
      <c r="H80" s="122">
        <f>I80/G80</f>
        <v>4000</v>
      </c>
      <c r="I80" s="122">
        <f>план!I381</f>
        <v>48000</v>
      </c>
      <c r="K80" s="115"/>
      <c r="M80" s="110"/>
    </row>
    <row r="81" spans="1:13" ht="17.25" customHeight="1">
      <c r="A81" s="168">
        <v>2</v>
      </c>
      <c r="B81" s="583" t="s">
        <v>189</v>
      </c>
      <c r="C81" s="590"/>
      <c r="D81" s="590"/>
      <c r="E81" s="591"/>
      <c r="F81" s="168"/>
      <c r="G81" s="152">
        <v>12</v>
      </c>
      <c r="H81" s="122">
        <f>I81/G81</f>
        <v>8541.6666666666661</v>
      </c>
      <c r="I81" s="122">
        <f>план!I418</f>
        <v>102500</v>
      </c>
      <c r="K81" s="115"/>
      <c r="M81" s="110"/>
    </row>
    <row r="82" spans="1:13" ht="27" customHeight="1">
      <c r="A82" s="136" t="s">
        <v>138</v>
      </c>
      <c r="B82" s="583" t="s">
        <v>190</v>
      </c>
      <c r="C82" s="590"/>
      <c r="D82" s="590"/>
      <c r="E82" s="591"/>
      <c r="F82" s="137"/>
      <c r="G82" s="152"/>
      <c r="H82" s="152"/>
      <c r="I82" s="122"/>
      <c r="K82" s="115"/>
      <c r="M82" s="110"/>
    </row>
    <row r="83" spans="1:13">
      <c r="A83" s="571" t="s">
        <v>191</v>
      </c>
      <c r="B83" s="572"/>
      <c r="C83" s="572"/>
      <c r="D83" s="572"/>
      <c r="E83" s="573"/>
      <c r="F83" s="138" t="s">
        <v>5</v>
      </c>
      <c r="G83" s="138" t="s">
        <v>5</v>
      </c>
      <c r="H83" s="138" t="s">
        <v>5</v>
      </c>
      <c r="I83" s="133">
        <f>SUM(I80:I82)</f>
        <v>150500</v>
      </c>
      <c r="K83" s="115"/>
      <c r="M83" s="110"/>
    </row>
    <row r="84" spans="1:13" ht="11.25" customHeight="1"/>
    <row r="85" spans="1:13" ht="13.5" customHeight="1">
      <c r="A85" s="112" t="s">
        <v>192</v>
      </c>
    </row>
    <row r="86" spans="1:13" ht="38.25">
      <c r="A86" s="365" t="s">
        <v>123</v>
      </c>
      <c r="B86" s="587" t="s">
        <v>159</v>
      </c>
      <c r="C86" s="588"/>
      <c r="D86" s="588"/>
      <c r="E86" s="589"/>
      <c r="F86" s="365" t="s">
        <v>160</v>
      </c>
      <c r="G86" s="365" t="s">
        <v>161</v>
      </c>
      <c r="H86" s="365" t="s">
        <v>162</v>
      </c>
      <c r="K86" s="115"/>
      <c r="M86" s="110"/>
    </row>
    <row r="87" spans="1:13" ht="21" customHeight="1">
      <c r="A87" s="136" t="s">
        <v>134</v>
      </c>
      <c r="B87" s="583" t="s">
        <v>193</v>
      </c>
      <c r="C87" s="590"/>
      <c r="D87" s="590"/>
      <c r="E87" s="591"/>
      <c r="F87" s="137"/>
      <c r="G87" s="137"/>
      <c r="H87" s="122">
        <f>план!I382</f>
        <v>0</v>
      </c>
      <c r="K87" s="115"/>
      <c r="M87" s="110"/>
    </row>
    <row r="88" spans="1:13">
      <c r="A88" s="571" t="s">
        <v>141</v>
      </c>
      <c r="B88" s="572"/>
      <c r="C88" s="572"/>
      <c r="D88" s="572"/>
      <c r="E88" s="573"/>
      <c r="F88" s="138" t="s">
        <v>5</v>
      </c>
      <c r="G88" s="138" t="s">
        <v>5</v>
      </c>
      <c r="H88" s="133">
        <f>SUM(H87:H87)</f>
        <v>0</v>
      </c>
      <c r="K88" s="115"/>
      <c r="M88" s="110"/>
    </row>
    <row r="89" spans="1:13" ht="7.5" customHeight="1"/>
    <row r="90" spans="1:13">
      <c r="A90" s="112" t="s">
        <v>194</v>
      </c>
    </row>
    <row r="91" spans="1:13" ht="38.25">
      <c r="A91" s="365" t="s">
        <v>123</v>
      </c>
      <c r="B91" s="602" t="s">
        <v>0</v>
      </c>
      <c r="C91" s="602"/>
      <c r="D91" s="602"/>
      <c r="E91" s="602"/>
      <c r="F91" s="602"/>
      <c r="G91" s="365" t="s">
        <v>195</v>
      </c>
      <c r="H91" s="365" t="s">
        <v>196</v>
      </c>
      <c r="I91" s="365" t="s">
        <v>197</v>
      </c>
      <c r="J91" s="365" t="s">
        <v>198</v>
      </c>
    </row>
    <row r="92" spans="1:13" ht="15" customHeight="1">
      <c r="A92" s="168">
        <v>1</v>
      </c>
      <c r="B92" s="617" t="s">
        <v>199</v>
      </c>
      <c r="C92" s="617"/>
      <c r="D92" s="617"/>
      <c r="E92" s="617"/>
      <c r="F92" s="617"/>
      <c r="G92" s="169">
        <f t="shared" ref="G92:G97" si="0">J92/H92</f>
        <v>0</v>
      </c>
      <c r="H92" s="170">
        <v>6.15</v>
      </c>
      <c r="I92" s="168"/>
      <c r="J92" s="122">
        <f>'расчет 2023 '!J93</f>
        <v>0</v>
      </c>
    </row>
    <row r="93" spans="1:13" ht="15" customHeight="1">
      <c r="A93" s="168">
        <v>2</v>
      </c>
      <c r="B93" s="617" t="s">
        <v>200</v>
      </c>
      <c r="C93" s="617"/>
      <c r="D93" s="617"/>
      <c r="E93" s="617"/>
      <c r="F93" s="617"/>
      <c r="G93" s="169">
        <f t="shared" si="0"/>
        <v>0</v>
      </c>
      <c r="H93" s="170">
        <f>1582.45</f>
        <v>1582.45</v>
      </c>
      <c r="I93" s="168"/>
      <c r="J93" s="122">
        <f>'расчет 2023 '!J94</f>
        <v>0</v>
      </c>
      <c r="K93" s="172">
        <f>K99-J99</f>
        <v>0</v>
      </c>
    </row>
    <row r="94" spans="1:13" ht="15" customHeight="1">
      <c r="A94" s="168">
        <v>3</v>
      </c>
      <c r="B94" s="617" t="s">
        <v>201</v>
      </c>
      <c r="C94" s="617"/>
      <c r="D94" s="617"/>
      <c r="E94" s="617"/>
      <c r="F94" s="617"/>
      <c r="G94" s="169">
        <f t="shared" si="0"/>
        <v>0</v>
      </c>
      <c r="H94" s="170">
        <v>38.4</v>
      </c>
      <c r="I94" s="168"/>
      <c r="J94" s="122">
        <f>'расчет 2023 '!J95</f>
        <v>0</v>
      </c>
    </row>
    <row r="95" spans="1:13" ht="27.75" customHeight="1">
      <c r="A95" s="168">
        <v>4</v>
      </c>
      <c r="B95" s="617" t="s">
        <v>202</v>
      </c>
      <c r="C95" s="617"/>
      <c r="D95" s="617"/>
      <c r="E95" s="617"/>
      <c r="F95" s="617"/>
      <c r="G95" s="169">
        <f t="shared" si="0"/>
        <v>50213.406979663574</v>
      </c>
      <c r="H95" s="170">
        <f>(21.37+18.46)/2</f>
        <v>19.914999999999999</v>
      </c>
      <c r="I95" s="168"/>
      <c r="J95" s="122">
        <f>'расчет 2023 '!J96</f>
        <v>1000000</v>
      </c>
    </row>
    <row r="96" spans="1:13" ht="15" customHeight="1">
      <c r="A96" s="152">
        <v>5</v>
      </c>
      <c r="B96" s="617" t="s">
        <v>203</v>
      </c>
      <c r="C96" s="617"/>
      <c r="D96" s="617"/>
      <c r="E96" s="617"/>
      <c r="F96" s="617"/>
      <c r="G96" s="169">
        <f t="shared" si="0"/>
        <v>0</v>
      </c>
      <c r="H96" s="170">
        <v>6475.05</v>
      </c>
      <c r="I96" s="173"/>
      <c r="J96" s="122">
        <f>'расчет 2023 '!J97</f>
        <v>0</v>
      </c>
    </row>
    <row r="97" spans="1:13" ht="15" customHeight="1">
      <c r="A97" s="152">
        <v>6</v>
      </c>
      <c r="B97" s="617" t="s">
        <v>204</v>
      </c>
      <c r="C97" s="617"/>
      <c r="D97" s="617"/>
      <c r="E97" s="617"/>
      <c r="F97" s="617"/>
      <c r="G97" s="169">
        <f t="shared" si="0"/>
        <v>153.49867333289478</v>
      </c>
      <c r="H97" s="170">
        <v>456.03</v>
      </c>
      <c r="I97" s="173"/>
      <c r="J97" s="122">
        <f>'расчет 2023 '!J98</f>
        <v>70000</v>
      </c>
    </row>
    <row r="98" spans="1:13" ht="20.25" customHeight="1">
      <c r="A98" s="152">
        <v>7</v>
      </c>
      <c r="B98" s="617" t="s">
        <v>205</v>
      </c>
      <c r="C98" s="617"/>
      <c r="D98" s="617"/>
      <c r="E98" s="617"/>
      <c r="F98" s="617"/>
      <c r="G98" s="169">
        <v>4</v>
      </c>
      <c r="H98" s="170">
        <v>5.12</v>
      </c>
      <c r="I98" s="173"/>
      <c r="J98" s="122">
        <f>'расчет 2023 '!J99</f>
        <v>0</v>
      </c>
    </row>
    <row r="99" spans="1:13">
      <c r="A99" s="613" t="s">
        <v>141</v>
      </c>
      <c r="B99" s="614"/>
      <c r="C99" s="614"/>
      <c r="D99" s="614"/>
      <c r="E99" s="614"/>
      <c r="F99" s="615"/>
      <c r="G99" s="138" t="s">
        <v>5</v>
      </c>
      <c r="H99" s="138" t="s">
        <v>5</v>
      </c>
      <c r="I99" s="138" t="s">
        <v>5</v>
      </c>
      <c r="J99" s="133">
        <f>SUM(J92:J98)</f>
        <v>1070000</v>
      </c>
      <c r="K99" s="139">
        <f>план!I383</f>
        <v>1070000</v>
      </c>
    </row>
    <row r="100" spans="1:13" ht="11.25" customHeight="1">
      <c r="K100" s="174"/>
    </row>
    <row r="101" spans="1:13">
      <c r="A101" s="112" t="s">
        <v>206</v>
      </c>
    </row>
    <row r="102" spans="1:13" ht="38.25">
      <c r="A102" s="373" t="s">
        <v>123</v>
      </c>
      <c r="B102" s="580" t="s">
        <v>0</v>
      </c>
      <c r="C102" s="581"/>
      <c r="D102" s="581"/>
      <c r="E102" s="581"/>
      <c r="F102" s="581"/>
      <c r="G102" s="581"/>
      <c r="H102" s="581"/>
      <c r="I102" s="582"/>
      <c r="J102" s="373" t="s">
        <v>166</v>
      </c>
      <c r="K102" s="115"/>
      <c r="M102" s="110"/>
    </row>
    <row r="103" spans="1:13" ht="177.75" customHeight="1">
      <c r="A103" s="175" t="s">
        <v>134</v>
      </c>
      <c r="B103" s="592" t="s">
        <v>380</v>
      </c>
      <c r="C103" s="584"/>
      <c r="D103" s="584"/>
      <c r="E103" s="584"/>
      <c r="F103" s="584"/>
      <c r="G103" s="584"/>
      <c r="H103" s="584"/>
      <c r="I103" s="585"/>
      <c r="J103" s="176">
        <f>план!I384</f>
        <v>164000</v>
      </c>
      <c r="K103" s="115"/>
      <c r="M103" s="110"/>
    </row>
    <row r="104" spans="1:13">
      <c r="A104" s="571" t="s">
        <v>141</v>
      </c>
      <c r="B104" s="572"/>
      <c r="C104" s="572"/>
      <c r="D104" s="572"/>
      <c r="E104" s="572"/>
      <c r="F104" s="572"/>
      <c r="G104" s="572"/>
      <c r="H104" s="572"/>
      <c r="I104" s="573"/>
      <c r="J104" s="374">
        <f>J103</f>
        <v>164000</v>
      </c>
      <c r="K104" s="115"/>
      <c r="M104" s="139"/>
    </row>
    <row r="105" spans="1:13" ht="6" customHeight="1"/>
    <row r="106" spans="1:13" ht="2.25" customHeight="1"/>
    <row r="107" spans="1:13">
      <c r="A107" s="112" t="s">
        <v>207</v>
      </c>
    </row>
    <row r="108" spans="1:13" ht="6" customHeight="1"/>
    <row r="109" spans="1:13" ht="38.25">
      <c r="A109" s="373" t="s">
        <v>123</v>
      </c>
      <c r="B109" s="580" t="s">
        <v>0</v>
      </c>
      <c r="C109" s="581"/>
      <c r="D109" s="581"/>
      <c r="E109" s="581"/>
      <c r="F109" s="581"/>
      <c r="G109" s="581"/>
      <c r="H109" s="581"/>
      <c r="I109" s="582"/>
      <c r="J109" s="373" t="s">
        <v>166</v>
      </c>
      <c r="K109" s="115"/>
      <c r="M109" s="110"/>
    </row>
    <row r="110" spans="1:13" ht="279" customHeight="1">
      <c r="A110" s="136" t="s">
        <v>134</v>
      </c>
      <c r="B110" s="592" t="s">
        <v>381</v>
      </c>
      <c r="C110" s="584"/>
      <c r="D110" s="584"/>
      <c r="E110" s="584"/>
      <c r="F110" s="584"/>
      <c r="G110" s="584"/>
      <c r="H110" s="584"/>
      <c r="I110" s="585"/>
      <c r="J110" s="122">
        <f>план!I385+план!I386+план!I419+план!I427</f>
        <v>332230.40000000002</v>
      </c>
      <c r="K110" s="115"/>
      <c r="M110" s="110"/>
    </row>
    <row r="111" spans="1:13">
      <c r="A111" s="571" t="s">
        <v>141</v>
      </c>
      <c r="B111" s="572"/>
      <c r="C111" s="572"/>
      <c r="D111" s="572"/>
      <c r="E111" s="572"/>
      <c r="F111" s="572"/>
      <c r="G111" s="572"/>
      <c r="H111" s="572"/>
      <c r="I111" s="573"/>
      <c r="J111" s="133">
        <f>J110</f>
        <v>332230.40000000002</v>
      </c>
      <c r="K111" s="115"/>
      <c r="M111" s="139"/>
    </row>
    <row r="112" spans="1:13" ht="8.25" customHeight="1"/>
    <row r="113" spans="1:13" ht="15">
      <c r="A113" s="112" t="s">
        <v>208</v>
      </c>
    </row>
    <row r="114" spans="1:13" ht="6.75" customHeight="1"/>
    <row r="115" spans="1:13" ht="26.25" customHeight="1">
      <c r="A115" s="365" t="s">
        <v>123</v>
      </c>
      <c r="B115" s="587" t="s">
        <v>159</v>
      </c>
      <c r="C115" s="588"/>
      <c r="D115" s="588"/>
      <c r="E115" s="588"/>
      <c r="F115" s="588"/>
      <c r="G115" s="588"/>
      <c r="H115" s="588"/>
      <c r="I115" s="589"/>
      <c r="J115" s="365" t="s">
        <v>209</v>
      </c>
      <c r="K115" s="115"/>
      <c r="M115" s="110"/>
    </row>
    <row r="116" spans="1:13" ht="282" customHeight="1">
      <c r="A116" s="177">
        <v>1</v>
      </c>
      <c r="B116" s="618" t="s">
        <v>382</v>
      </c>
      <c r="C116" s="619"/>
      <c r="D116" s="619"/>
      <c r="E116" s="619"/>
      <c r="F116" s="619"/>
      <c r="G116" s="619"/>
      <c r="H116" s="619"/>
      <c r="I116" s="620"/>
      <c r="J116" s="178">
        <f>план!I396+план!I397+план!I422+план!I423+план!I394+план!I421+план!I395+план!I393</f>
        <v>58800</v>
      </c>
      <c r="K116" s="115"/>
      <c r="M116" s="110"/>
    </row>
    <row r="117" spans="1:13" s="112" customFormat="1" ht="13.5" customHeight="1">
      <c r="A117" s="571" t="s">
        <v>141</v>
      </c>
      <c r="B117" s="572"/>
      <c r="C117" s="572"/>
      <c r="D117" s="572"/>
      <c r="E117" s="572"/>
      <c r="F117" s="572"/>
      <c r="G117" s="572"/>
      <c r="H117" s="572"/>
      <c r="I117" s="573"/>
      <c r="J117" s="133">
        <f>J116</f>
        <v>58800</v>
      </c>
      <c r="M117" s="363"/>
    </row>
    <row r="118" spans="1:13" s="112" customFormat="1" ht="4.5" customHeight="1">
      <c r="A118" s="179"/>
      <c r="B118" s="179"/>
      <c r="C118" s="179"/>
      <c r="D118" s="179"/>
      <c r="E118" s="179"/>
      <c r="F118" s="180"/>
      <c r="G118" s="181"/>
      <c r="H118" s="142"/>
      <c r="I118" s="114"/>
      <c r="K118" s="363"/>
    </row>
    <row r="119" spans="1:13" ht="14.25">
      <c r="A119" s="166" t="s">
        <v>121</v>
      </c>
      <c r="C119" s="167">
        <v>247</v>
      </c>
    </row>
    <row r="120" spans="1:13">
      <c r="A120" s="112" t="s">
        <v>502</v>
      </c>
    </row>
    <row r="121" spans="1:13" ht="38.25">
      <c r="A121" s="365" t="s">
        <v>123</v>
      </c>
      <c r="B121" s="602" t="s">
        <v>0</v>
      </c>
      <c r="C121" s="602"/>
      <c r="D121" s="602"/>
      <c r="E121" s="602"/>
      <c r="F121" s="602"/>
      <c r="G121" s="365" t="s">
        <v>195</v>
      </c>
      <c r="H121" s="365" t="s">
        <v>196</v>
      </c>
      <c r="I121" s="365" t="s">
        <v>197</v>
      </c>
      <c r="J121" s="365" t="s">
        <v>198</v>
      </c>
    </row>
    <row r="122" spans="1:13" ht="15" customHeight="1">
      <c r="A122" s="168">
        <v>1</v>
      </c>
      <c r="B122" s="617" t="s">
        <v>199</v>
      </c>
      <c r="C122" s="617"/>
      <c r="D122" s="617"/>
      <c r="E122" s="617"/>
      <c r="F122" s="617"/>
      <c r="G122" s="169">
        <f t="shared" ref="G122:G127" si="1">J122/H122</f>
        <v>97560.975609756089</v>
      </c>
      <c r="H122" s="170">
        <v>6.15</v>
      </c>
      <c r="I122" s="168"/>
      <c r="J122" s="122">
        <f>'расчет 2023 '!J123</f>
        <v>600000</v>
      </c>
    </row>
    <row r="123" spans="1:13" ht="15" customHeight="1">
      <c r="A123" s="168">
        <v>2</v>
      </c>
      <c r="B123" s="617" t="s">
        <v>200</v>
      </c>
      <c r="C123" s="617"/>
      <c r="D123" s="617"/>
      <c r="E123" s="617"/>
      <c r="F123" s="617"/>
      <c r="G123" s="169">
        <f t="shared" si="1"/>
        <v>755.79007235615654</v>
      </c>
      <c r="H123" s="170">
        <f>1582.45</f>
        <v>1582.45</v>
      </c>
      <c r="I123" s="168"/>
      <c r="J123" s="122">
        <v>1196000</v>
      </c>
      <c r="K123" s="172">
        <f>K129-J129</f>
        <v>0</v>
      </c>
    </row>
    <row r="124" spans="1:13" ht="15" customHeight="1">
      <c r="A124" s="168">
        <v>3</v>
      </c>
      <c r="B124" s="617" t="s">
        <v>201</v>
      </c>
      <c r="C124" s="617"/>
      <c r="D124" s="617"/>
      <c r="E124" s="617"/>
      <c r="F124" s="617"/>
      <c r="G124" s="169">
        <f t="shared" si="1"/>
        <v>0</v>
      </c>
      <c r="H124" s="170">
        <v>38.4</v>
      </c>
      <c r="I124" s="168"/>
      <c r="J124" s="122">
        <f>'расчет 2023 '!J125</f>
        <v>0</v>
      </c>
    </row>
    <row r="125" spans="1:13" ht="27.75" customHeight="1">
      <c r="A125" s="168">
        <v>4</v>
      </c>
      <c r="B125" s="617" t="s">
        <v>202</v>
      </c>
      <c r="C125" s="617"/>
      <c r="D125" s="617"/>
      <c r="E125" s="617"/>
      <c r="F125" s="617"/>
      <c r="G125" s="169">
        <f t="shared" si="1"/>
        <v>0</v>
      </c>
      <c r="H125" s="170">
        <f>(21.37+18.46)/2</f>
        <v>19.914999999999999</v>
      </c>
      <c r="I125" s="168"/>
      <c r="J125" s="122">
        <f>'расчет 2023 '!J126</f>
        <v>0</v>
      </c>
    </row>
    <row r="126" spans="1:13" ht="15" customHeight="1">
      <c r="A126" s="152">
        <v>5</v>
      </c>
      <c r="B126" s="617" t="s">
        <v>203</v>
      </c>
      <c r="C126" s="617"/>
      <c r="D126" s="617"/>
      <c r="E126" s="617"/>
      <c r="F126" s="617"/>
      <c r="G126" s="169">
        <f t="shared" si="1"/>
        <v>0</v>
      </c>
      <c r="H126" s="170">
        <v>6475.05</v>
      </c>
      <c r="I126" s="173"/>
      <c r="J126" s="122">
        <f>'расчет 2023 '!J127</f>
        <v>0</v>
      </c>
    </row>
    <row r="127" spans="1:13" ht="15" customHeight="1">
      <c r="A127" s="152">
        <v>6</v>
      </c>
      <c r="B127" s="617" t="s">
        <v>204</v>
      </c>
      <c r="C127" s="617"/>
      <c r="D127" s="617"/>
      <c r="E127" s="617"/>
      <c r="F127" s="617"/>
      <c r="G127" s="169">
        <f t="shared" si="1"/>
        <v>0</v>
      </c>
      <c r="H127" s="170">
        <v>456.03</v>
      </c>
      <c r="I127" s="173"/>
      <c r="J127" s="122">
        <f>'расчет 2023 '!J128</f>
        <v>0</v>
      </c>
    </row>
    <row r="128" spans="1:13" ht="20.25" customHeight="1">
      <c r="A128" s="152">
        <v>7</v>
      </c>
      <c r="B128" s="617" t="s">
        <v>205</v>
      </c>
      <c r="C128" s="617"/>
      <c r="D128" s="617"/>
      <c r="E128" s="617"/>
      <c r="F128" s="617"/>
      <c r="G128" s="169">
        <v>4</v>
      </c>
      <c r="H128" s="170">
        <v>5.12</v>
      </c>
      <c r="I128" s="173"/>
      <c r="J128" s="122">
        <f>'расчет 2023 '!J129</f>
        <v>0</v>
      </c>
    </row>
    <row r="129" spans="1:13">
      <c r="A129" s="613" t="s">
        <v>141</v>
      </c>
      <c r="B129" s="614"/>
      <c r="C129" s="614"/>
      <c r="D129" s="614"/>
      <c r="E129" s="614"/>
      <c r="F129" s="615"/>
      <c r="G129" s="138" t="s">
        <v>5</v>
      </c>
      <c r="H129" s="138" t="s">
        <v>5</v>
      </c>
      <c r="I129" s="138" t="s">
        <v>5</v>
      </c>
      <c r="J129" s="133">
        <f>SUM(J122:J128)</f>
        <v>1796000</v>
      </c>
      <c r="K129" s="139">
        <f>план!I387+план!H431+план!I435</f>
        <v>1796000</v>
      </c>
    </row>
    <row r="130" spans="1:13">
      <c r="A130" s="594" t="s">
        <v>210</v>
      </c>
      <c r="B130" s="594"/>
      <c r="C130" s="594"/>
      <c r="D130" s="594"/>
      <c r="E130" s="594"/>
      <c r="F130" s="594"/>
      <c r="G130" s="594"/>
      <c r="H130" s="594"/>
      <c r="I130" s="594"/>
      <c r="J130" s="594"/>
    </row>
    <row r="131" spans="1:13">
      <c r="A131" s="112" t="s">
        <v>121</v>
      </c>
      <c r="C131" s="182" t="s">
        <v>390</v>
      </c>
    </row>
    <row r="132" spans="1:13">
      <c r="A132" s="112" t="s">
        <v>211</v>
      </c>
    </row>
    <row r="133" spans="1:13" ht="56.25" customHeight="1">
      <c r="A133" s="365" t="s">
        <v>123</v>
      </c>
      <c r="B133" s="587" t="s">
        <v>159</v>
      </c>
      <c r="C133" s="588"/>
      <c r="D133" s="588"/>
      <c r="E133" s="588"/>
      <c r="F133" s="589"/>
      <c r="G133" s="365" t="s">
        <v>212</v>
      </c>
      <c r="H133" s="365" t="s">
        <v>213</v>
      </c>
      <c r="I133" s="602" t="s">
        <v>214</v>
      </c>
      <c r="J133" s="602"/>
      <c r="K133" s="115"/>
      <c r="L133" s="110"/>
    </row>
    <row r="134" spans="1:13" ht="31.5" customHeight="1">
      <c r="A134" s="183"/>
      <c r="B134" s="583" t="s">
        <v>215</v>
      </c>
      <c r="C134" s="590"/>
      <c r="D134" s="590"/>
      <c r="E134" s="590"/>
      <c r="F134" s="591"/>
      <c r="G134" s="122">
        <f>I134/0.22*10</f>
        <v>13601219.999999998</v>
      </c>
      <c r="H134" s="152">
        <v>2.2000000000000002</v>
      </c>
      <c r="I134" s="616">
        <f>план!I389+план!I401</f>
        <v>299226.83999999997</v>
      </c>
      <c r="J134" s="616"/>
      <c r="K134" s="115"/>
      <c r="L134" s="110"/>
    </row>
    <row r="135" spans="1:13">
      <c r="A135" s="571" t="s">
        <v>141</v>
      </c>
      <c r="B135" s="572"/>
      <c r="C135" s="572"/>
      <c r="D135" s="572"/>
      <c r="E135" s="572"/>
      <c r="F135" s="573"/>
      <c r="G135" s="184"/>
      <c r="H135" s="138" t="s">
        <v>5</v>
      </c>
      <c r="I135" s="612">
        <f>I134</f>
        <v>299226.83999999997</v>
      </c>
      <c r="J135" s="612"/>
      <c r="K135" s="115"/>
      <c r="L135" s="110"/>
    </row>
    <row r="136" spans="1:13" s="112" customFormat="1" ht="10.5" customHeight="1">
      <c r="A136" s="179"/>
      <c r="B136" s="179"/>
      <c r="C136" s="179"/>
      <c r="D136" s="179"/>
      <c r="E136" s="179"/>
      <c r="F136" s="180"/>
      <c r="G136" s="181"/>
      <c r="H136" s="142"/>
      <c r="I136" s="114"/>
      <c r="K136" s="363"/>
    </row>
    <row r="137" spans="1:13">
      <c r="A137" s="112" t="s">
        <v>121</v>
      </c>
      <c r="C137" s="182" t="s">
        <v>394</v>
      </c>
    </row>
    <row r="138" spans="1:13">
      <c r="A138" s="112" t="s">
        <v>216</v>
      </c>
    </row>
    <row r="139" spans="1:13" ht="21.75" customHeight="1">
      <c r="A139" s="365" t="s">
        <v>123</v>
      </c>
      <c r="B139" s="602" t="s">
        <v>159</v>
      </c>
      <c r="C139" s="602"/>
      <c r="D139" s="602"/>
      <c r="E139" s="602"/>
      <c r="F139" s="602"/>
      <c r="G139" s="602"/>
      <c r="H139" s="602"/>
      <c r="I139" s="365" t="s">
        <v>217</v>
      </c>
      <c r="J139" s="22" t="s">
        <v>218</v>
      </c>
      <c r="K139" s="115"/>
      <c r="M139" s="110"/>
    </row>
    <row r="140" spans="1:13" ht="25.5" customHeight="1">
      <c r="A140" s="136" t="s">
        <v>134</v>
      </c>
      <c r="B140" s="583" t="s">
        <v>219</v>
      </c>
      <c r="C140" s="590"/>
      <c r="D140" s="590"/>
      <c r="E140" s="590"/>
      <c r="F140" s="590"/>
      <c r="G140" s="590"/>
      <c r="H140" s="591"/>
      <c r="I140" s="137"/>
      <c r="J140" s="122">
        <f>план!I390+план!I420</f>
        <v>0</v>
      </c>
      <c r="K140" s="115"/>
      <c r="M140" s="110"/>
    </row>
    <row r="141" spans="1:13" s="112" customFormat="1">
      <c r="A141" s="593" t="s">
        <v>141</v>
      </c>
      <c r="B141" s="593"/>
      <c r="C141" s="593"/>
      <c r="D141" s="593"/>
      <c r="E141" s="593"/>
      <c r="F141" s="593"/>
      <c r="G141" s="593"/>
      <c r="H141" s="593"/>
      <c r="I141" s="138" t="s">
        <v>5</v>
      </c>
      <c r="J141" s="133">
        <f>J140</f>
        <v>0</v>
      </c>
      <c r="M141" s="363"/>
    </row>
    <row r="142" spans="1:13" s="112" customFormat="1" ht="10.5" customHeight="1">
      <c r="A142" s="179"/>
      <c r="B142" s="179"/>
      <c r="C142" s="179"/>
      <c r="D142" s="179"/>
      <c r="E142" s="179"/>
      <c r="F142" s="180"/>
      <c r="G142" s="181"/>
      <c r="H142" s="142"/>
      <c r="I142" s="114"/>
      <c r="K142" s="363"/>
    </row>
    <row r="143" spans="1:13">
      <c r="A143" s="112" t="s">
        <v>121</v>
      </c>
      <c r="C143" s="182" t="s">
        <v>393</v>
      </c>
    </row>
    <row r="144" spans="1:13">
      <c r="A144" s="112" t="s">
        <v>220</v>
      </c>
    </row>
    <row r="145" spans="1:13" ht="21.75" customHeight="1">
      <c r="A145" s="365" t="s">
        <v>123</v>
      </c>
      <c r="B145" s="602" t="s">
        <v>159</v>
      </c>
      <c r="C145" s="602"/>
      <c r="D145" s="602"/>
      <c r="E145" s="602"/>
      <c r="F145" s="602"/>
      <c r="G145" s="602"/>
      <c r="H145" s="602"/>
      <c r="I145" s="365" t="s">
        <v>217</v>
      </c>
      <c r="J145" s="22" t="s">
        <v>218</v>
      </c>
      <c r="K145" s="115"/>
      <c r="M145" s="110"/>
    </row>
    <row r="146" spans="1:13" ht="25.5" customHeight="1">
      <c r="A146" s="136" t="s">
        <v>134</v>
      </c>
      <c r="B146" s="583" t="s">
        <v>221</v>
      </c>
      <c r="C146" s="590"/>
      <c r="D146" s="590"/>
      <c r="E146" s="590"/>
      <c r="F146" s="590"/>
      <c r="G146" s="590"/>
      <c r="H146" s="591"/>
      <c r="I146" s="137"/>
      <c r="J146" s="122">
        <f>план!I391</f>
        <v>0</v>
      </c>
      <c r="K146" s="115"/>
      <c r="M146" s="110"/>
    </row>
    <row r="147" spans="1:13" s="112" customFormat="1">
      <c r="A147" s="593" t="s">
        <v>141</v>
      </c>
      <c r="B147" s="593"/>
      <c r="C147" s="593"/>
      <c r="D147" s="593"/>
      <c r="E147" s="593"/>
      <c r="F147" s="593"/>
      <c r="G147" s="593"/>
      <c r="H147" s="593"/>
      <c r="I147" s="138" t="s">
        <v>5</v>
      </c>
      <c r="J147" s="133">
        <f>J146</f>
        <v>0</v>
      </c>
      <c r="M147" s="363"/>
    </row>
    <row r="148" spans="1:13" ht="15.75" customHeight="1">
      <c r="A148" s="594" t="s">
        <v>222</v>
      </c>
      <c r="B148" s="594"/>
      <c r="C148" s="594"/>
      <c r="D148" s="594"/>
      <c r="E148" s="594"/>
      <c r="F148" s="594"/>
      <c r="G148" s="594"/>
      <c r="H148" s="594"/>
      <c r="I148" s="594"/>
      <c r="J148" s="594"/>
      <c r="K148" s="165"/>
    </row>
    <row r="149" spans="1:13" ht="5.25" customHeight="1"/>
    <row r="150" spans="1:13" s="364" customFormat="1" ht="22.5" customHeight="1">
      <c r="A150" s="364" t="s">
        <v>118</v>
      </c>
      <c r="D150" s="364" t="s">
        <v>223</v>
      </c>
      <c r="K150" s="236">
        <f>J155+J161+J167+J173+J178+H184+I192+I198+I203+I211+H217+J224-план!I129+J231+J238</f>
        <v>0</v>
      </c>
    </row>
    <row r="151" spans="1:13" ht="14.25">
      <c r="A151" s="166" t="s">
        <v>121</v>
      </c>
      <c r="C151" s="167">
        <v>243</v>
      </c>
    </row>
    <row r="152" spans="1:13">
      <c r="A152" s="112" t="s">
        <v>224</v>
      </c>
    </row>
    <row r="153" spans="1:13" ht="38.25">
      <c r="A153" s="373" t="s">
        <v>123</v>
      </c>
      <c r="B153" s="608" t="s">
        <v>0</v>
      </c>
      <c r="C153" s="608"/>
      <c r="D153" s="608"/>
      <c r="E153" s="608"/>
      <c r="F153" s="608"/>
      <c r="G153" s="608"/>
      <c r="H153" s="608"/>
      <c r="I153" s="608"/>
      <c r="J153" s="373" t="s">
        <v>166</v>
      </c>
      <c r="K153" s="115"/>
      <c r="L153" s="110"/>
    </row>
    <row r="154" spans="1:13" ht="25.5" customHeight="1">
      <c r="A154" s="136" t="s">
        <v>136</v>
      </c>
      <c r="B154" s="607" t="s">
        <v>383</v>
      </c>
      <c r="C154" s="607"/>
      <c r="D154" s="607"/>
      <c r="E154" s="607"/>
      <c r="F154" s="607"/>
      <c r="G154" s="607"/>
      <c r="H154" s="607"/>
      <c r="I154" s="607"/>
      <c r="J154" s="372">
        <f>план!I465+план!I466</f>
        <v>0</v>
      </c>
      <c r="K154" s="185"/>
      <c r="L154" s="110"/>
    </row>
    <row r="155" spans="1:13">
      <c r="A155" s="593" t="s">
        <v>141</v>
      </c>
      <c r="B155" s="593"/>
      <c r="C155" s="593"/>
      <c r="D155" s="593"/>
      <c r="E155" s="593"/>
      <c r="F155" s="593"/>
      <c r="G155" s="593"/>
      <c r="H155" s="593"/>
      <c r="I155" s="593"/>
      <c r="J155" s="374">
        <f>J154</f>
        <v>0</v>
      </c>
      <c r="K155" s="115"/>
      <c r="L155" s="139"/>
    </row>
    <row r="156" spans="1:13" ht="6.75" customHeight="1">
      <c r="A156" s="140"/>
      <c r="B156" s="140"/>
      <c r="C156" s="140"/>
      <c r="D156" s="140"/>
      <c r="E156" s="140"/>
      <c r="F156" s="140"/>
      <c r="G156" s="140"/>
      <c r="H156" s="140"/>
      <c r="I156" s="186"/>
      <c r="K156" s="115"/>
      <c r="L156" s="139"/>
    </row>
    <row r="157" spans="1:13">
      <c r="A157" s="112" t="s">
        <v>225</v>
      </c>
    </row>
    <row r="158" spans="1:13" ht="6" customHeight="1"/>
    <row r="159" spans="1:13" ht="38.25">
      <c r="A159" s="373" t="s">
        <v>123</v>
      </c>
      <c r="B159" s="608" t="s">
        <v>0</v>
      </c>
      <c r="C159" s="608"/>
      <c r="D159" s="608"/>
      <c r="E159" s="608"/>
      <c r="F159" s="608"/>
      <c r="G159" s="608"/>
      <c r="H159" s="608"/>
      <c r="I159" s="608"/>
      <c r="J159" s="373" t="s">
        <v>166</v>
      </c>
      <c r="K159" s="115"/>
      <c r="L159" s="110"/>
    </row>
    <row r="160" spans="1:13" ht="48" customHeight="1">
      <c r="A160" s="136" t="s">
        <v>136</v>
      </c>
      <c r="B160" s="607" t="s">
        <v>384</v>
      </c>
      <c r="C160" s="607"/>
      <c r="D160" s="607"/>
      <c r="E160" s="607"/>
      <c r="F160" s="607"/>
      <c r="G160" s="607"/>
      <c r="H160" s="607"/>
      <c r="I160" s="607"/>
      <c r="J160" s="372"/>
      <c r="K160" s="115"/>
      <c r="L160" s="110"/>
    </row>
    <row r="161" spans="1:13">
      <c r="A161" s="593" t="s">
        <v>141</v>
      </c>
      <c r="B161" s="593"/>
      <c r="C161" s="593"/>
      <c r="D161" s="593"/>
      <c r="E161" s="593"/>
      <c r="F161" s="593"/>
      <c r="G161" s="593"/>
      <c r="H161" s="593"/>
      <c r="I161" s="593"/>
      <c r="J161" s="374">
        <f>J160</f>
        <v>0</v>
      </c>
      <c r="K161" s="115"/>
      <c r="L161" s="139"/>
    </row>
    <row r="162" spans="1:13" ht="6.75" customHeight="1"/>
    <row r="163" spans="1:13" ht="14.25">
      <c r="A163" s="166" t="s">
        <v>121</v>
      </c>
      <c r="C163" s="167">
        <v>244</v>
      </c>
    </row>
    <row r="164" spans="1:13">
      <c r="A164" s="112" t="s">
        <v>226</v>
      </c>
    </row>
    <row r="165" spans="1:13" ht="38.25">
      <c r="A165" s="373" t="s">
        <v>123</v>
      </c>
      <c r="B165" s="608" t="s">
        <v>0</v>
      </c>
      <c r="C165" s="608"/>
      <c r="D165" s="608"/>
      <c r="E165" s="608"/>
      <c r="F165" s="608"/>
      <c r="G165" s="608"/>
      <c r="H165" s="608"/>
      <c r="I165" s="608"/>
      <c r="J165" s="373" t="s">
        <v>166</v>
      </c>
      <c r="K165" s="115"/>
      <c r="L165" s="110"/>
    </row>
    <row r="166" spans="1:13" ht="25.5" customHeight="1">
      <c r="A166" s="136" t="s">
        <v>136</v>
      </c>
      <c r="B166" s="592" t="s">
        <v>385</v>
      </c>
      <c r="C166" s="584"/>
      <c r="D166" s="584"/>
      <c r="E166" s="584"/>
      <c r="F166" s="584"/>
      <c r="G166" s="584"/>
      <c r="H166" s="584"/>
      <c r="I166" s="585"/>
      <c r="J166" s="372">
        <f>план!I467+план!I447+план!I448</f>
        <v>0</v>
      </c>
      <c r="K166" s="115"/>
      <c r="L166" s="110"/>
    </row>
    <row r="167" spans="1:13">
      <c r="A167" s="593" t="s">
        <v>141</v>
      </c>
      <c r="B167" s="593"/>
      <c r="C167" s="593"/>
      <c r="D167" s="593"/>
      <c r="E167" s="593"/>
      <c r="F167" s="593"/>
      <c r="G167" s="593"/>
      <c r="H167" s="593"/>
      <c r="I167" s="593"/>
      <c r="J167" s="374">
        <f>J166</f>
        <v>0</v>
      </c>
      <c r="K167" s="115"/>
      <c r="L167" s="139"/>
    </row>
    <row r="168" spans="1:13" ht="6.75" customHeight="1">
      <c r="A168" s="140"/>
      <c r="B168" s="140"/>
      <c r="C168" s="140"/>
      <c r="D168" s="140"/>
      <c r="E168" s="140"/>
      <c r="F168" s="140"/>
      <c r="G168" s="140"/>
      <c r="H168" s="140"/>
      <c r="I168" s="186"/>
      <c r="K168" s="115"/>
      <c r="L168" s="139"/>
    </row>
    <row r="169" spans="1:13">
      <c r="A169" s="112" t="s">
        <v>227</v>
      </c>
    </row>
    <row r="170" spans="1:13" ht="6" customHeight="1"/>
    <row r="171" spans="1:13" ht="38.25">
      <c r="A171" s="373" t="s">
        <v>123</v>
      </c>
      <c r="B171" s="608" t="s">
        <v>0</v>
      </c>
      <c r="C171" s="608"/>
      <c r="D171" s="608"/>
      <c r="E171" s="608"/>
      <c r="F171" s="608"/>
      <c r="G171" s="608"/>
      <c r="H171" s="608"/>
      <c r="I171" s="608"/>
      <c r="J171" s="373" t="s">
        <v>166</v>
      </c>
      <c r="K171" s="115"/>
      <c r="L171" s="110"/>
    </row>
    <row r="172" spans="1:13" ht="145.5" customHeight="1">
      <c r="A172" s="136" t="s">
        <v>136</v>
      </c>
      <c r="B172" s="603" t="s">
        <v>543</v>
      </c>
      <c r="C172" s="607"/>
      <c r="D172" s="607"/>
      <c r="E172" s="607"/>
      <c r="F172" s="607"/>
      <c r="G172" s="607"/>
      <c r="H172" s="607"/>
      <c r="I172" s="607"/>
      <c r="J172" s="372">
        <f>план!I453+план!I486</f>
        <v>6749050</v>
      </c>
      <c r="K172" s="115"/>
      <c r="L172" s="110"/>
    </row>
    <row r="173" spans="1:13">
      <c r="A173" s="593" t="s">
        <v>141</v>
      </c>
      <c r="B173" s="593"/>
      <c r="C173" s="593"/>
      <c r="D173" s="593"/>
      <c r="E173" s="593"/>
      <c r="F173" s="593"/>
      <c r="G173" s="593"/>
      <c r="H173" s="593"/>
      <c r="I173" s="593"/>
      <c r="J173" s="374">
        <f>J172</f>
        <v>6749050</v>
      </c>
      <c r="K173" s="115"/>
      <c r="L173" s="139"/>
    </row>
    <row r="174" spans="1:13" ht="6.75" customHeight="1">
      <c r="A174" s="140"/>
      <c r="B174" s="140"/>
      <c r="C174" s="140"/>
      <c r="D174" s="140"/>
      <c r="E174" s="140"/>
      <c r="F174" s="140"/>
      <c r="G174" s="140"/>
      <c r="H174" s="140"/>
      <c r="I174" s="140"/>
      <c r="J174" s="186"/>
      <c r="K174" s="115"/>
      <c r="L174" s="139"/>
    </row>
    <row r="175" spans="1:13" ht="15">
      <c r="A175" s="112" t="s">
        <v>228</v>
      </c>
    </row>
    <row r="176" spans="1:13" ht="25.5">
      <c r="A176" s="365" t="s">
        <v>123</v>
      </c>
      <c r="B176" s="587" t="s">
        <v>159</v>
      </c>
      <c r="C176" s="588"/>
      <c r="D176" s="588"/>
      <c r="E176" s="588"/>
      <c r="F176" s="588"/>
      <c r="G176" s="588"/>
      <c r="H176" s="588"/>
      <c r="I176" s="589"/>
      <c r="J176" s="365" t="s">
        <v>209</v>
      </c>
      <c r="K176" s="115"/>
      <c r="M176" s="110"/>
    </row>
    <row r="177" spans="1:13" ht="261" customHeight="1">
      <c r="A177" s="187" t="s">
        <v>134</v>
      </c>
      <c r="B177" s="609" t="s">
        <v>411</v>
      </c>
      <c r="C177" s="610"/>
      <c r="D177" s="610"/>
      <c r="E177" s="610"/>
      <c r="F177" s="610"/>
      <c r="G177" s="610"/>
      <c r="H177" s="610"/>
      <c r="I177" s="611"/>
      <c r="J177" s="176">
        <f>план!I473+план!I477+план!I454+план!I490+план!I494+план!I498</f>
        <v>642100</v>
      </c>
      <c r="K177" s="115"/>
      <c r="M177" s="110"/>
    </row>
    <row r="178" spans="1:13">
      <c r="A178" s="571" t="s">
        <v>141</v>
      </c>
      <c r="B178" s="572"/>
      <c r="C178" s="572"/>
      <c r="D178" s="572"/>
      <c r="E178" s="572"/>
      <c r="F178" s="572"/>
      <c r="G178" s="572"/>
      <c r="H178" s="572"/>
      <c r="I178" s="573"/>
      <c r="J178" s="133">
        <f>SUM(J177:J177)</f>
        <v>642100</v>
      </c>
      <c r="K178" s="115"/>
      <c r="M178" s="110"/>
    </row>
    <row r="180" spans="1:13" ht="15">
      <c r="A180" s="112" t="s">
        <v>229</v>
      </c>
    </row>
    <row r="182" spans="1:13" ht="25.5">
      <c r="A182" s="365" t="s">
        <v>123</v>
      </c>
      <c r="B182" s="587" t="s">
        <v>159</v>
      </c>
      <c r="C182" s="588"/>
      <c r="D182" s="588"/>
      <c r="E182" s="588"/>
      <c r="F182" s="588"/>
      <c r="G182" s="589"/>
      <c r="H182" s="365" t="s">
        <v>230</v>
      </c>
    </row>
    <row r="183" spans="1:13" ht="33" customHeight="1">
      <c r="A183" s="188"/>
      <c r="B183" s="604" t="s">
        <v>231</v>
      </c>
      <c r="C183" s="605"/>
      <c r="D183" s="605"/>
      <c r="E183" s="605"/>
      <c r="F183" s="605"/>
      <c r="G183" s="606"/>
      <c r="H183" s="122"/>
    </row>
    <row r="184" spans="1:13" s="112" customFormat="1" ht="12.75" customHeight="1">
      <c r="A184" s="571" t="s">
        <v>141</v>
      </c>
      <c r="B184" s="572"/>
      <c r="C184" s="572"/>
      <c r="D184" s="572"/>
      <c r="E184" s="572"/>
      <c r="F184" s="572"/>
      <c r="G184" s="573"/>
      <c r="H184" s="133">
        <f>H183</f>
        <v>0</v>
      </c>
      <c r="K184" s="363"/>
    </row>
    <row r="185" spans="1:13" s="110" customFormat="1" ht="10.5" customHeight="1">
      <c r="A185" s="188"/>
      <c r="B185" s="188"/>
      <c r="C185" s="188"/>
      <c r="D185" s="188"/>
      <c r="E185" s="188"/>
      <c r="F185" s="188"/>
      <c r="G185" s="188"/>
      <c r="H185" s="188"/>
    </row>
    <row r="186" spans="1:13">
      <c r="A186" s="594" t="s">
        <v>232</v>
      </c>
      <c r="B186" s="594"/>
      <c r="C186" s="594"/>
      <c r="D186" s="594"/>
      <c r="E186" s="594"/>
      <c r="F186" s="594"/>
      <c r="G186" s="594"/>
      <c r="H186" s="594"/>
      <c r="I186" s="594"/>
      <c r="J186" s="594"/>
    </row>
    <row r="187" spans="1:13">
      <c r="A187" s="115" t="s">
        <v>118</v>
      </c>
      <c r="D187" s="112" t="s">
        <v>223</v>
      </c>
    </row>
    <row r="188" spans="1:13">
      <c r="A188" s="112" t="s">
        <v>121</v>
      </c>
      <c r="C188" s="182">
        <v>831</v>
      </c>
    </row>
    <row r="189" spans="1:13">
      <c r="A189" s="112" t="s">
        <v>233</v>
      </c>
    </row>
    <row r="190" spans="1:13" ht="32.25" customHeight="1">
      <c r="A190" s="365" t="s">
        <v>123</v>
      </c>
      <c r="B190" s="602" t="s">
        <v>159</v>
      </c>
      <c r="C190" s="602"/>
      <c r="D190" s="602"/>
      <c r="E190" s="602"/>
      <c r="F190" s="602"/>
      <c r="G190" s="602"/>
      <c r="H190" s="370" t="s">
        <v>217</v>
      </c>
      <c r="I190" s="373" t="s">
        <v>218</v>
      </c>
      <c r="K190" s="115"/>
      <c r="L190" s="110"/>
    </row>
    <row r="191" spans="1:13" ht="30.75" customHeight="1">
      <c r="A191" s="136" t="s">
        <v>134</v>
      </c>
      <c r="B191" s="603" t="s">
        <v>234</v>
      </c>
      <c r="C191" s="603"/>
      <c r="D191" s="603"/>
      <c r="E191" s="603"/>
      <c r="F191" s="603"/>
      <c r="G191" s="603"/>
      <c r="H191" s="189"/>
      <c r="I191" s="122">
        <f>план!I456+план!I457+план!I458</f>
        <v>0</v>
      </c>
      <c r="K191" s="115"/>
      <c r="L191" s="110"/>
    </row>
    <row r="192" spans="1:13">
      <c r="A192" s="593" t="s">
        <v>141</v>
      </c>
      <c r="B192" s="593"/>
      <c r="C192" s="593"/>
      <c r="D192" s="593"/>
      <c r="E192" s="593"/>
      <c r="F192" s="593"/>
      <c r="G192" s="593"/>
      <c r="H192" s="378" t="s">
        <v>5</v>
      </c>
      <c r="I192" s="133">
        <f>I191</f>
        <v>0</v>
      </c>
      <c r="K192" s="115"/>
      <c r="L192" s="110"/>
    </row>
    <row r="193" spans="1:12" ht="4.5" customHeight="1"/>
    <row r="194" spans="1:12">
      <c r="A194" s="112" t="s">
        <v>121</v>
      </c>
      <c r="C194" s="182">
        <v>852</v>
      </c>
    </row>
    <row r="195" spans="1:12">
      <c r="A195" s="112" t="s">
        <v>421</v>
      </c>
    </row>
    <row r="196" spans="1:12" ht="32.25" customHeight="1">
      <c r="A196" s="365" t="s">
        <v>123</v>
      </c>
      <c r="B196" s="602" t="s">
        <v>159</v>
      </c>
      <c r="C196" s="602"/>
      <c r="D196" s="602"/>
      <c r="E196" s="602"/>
      <c r="F196" s="602"/>
      <c r="G196" s="602"/>
      <c r="H196" s="370" t="s">
        <v>217</v>
      </c>
      <c r="I196" s="373" t="s">
        <v>218</v>
      </c>
      <c r="K196" s="115"/>
      <c r="L196" s="110"/>
    </row>
    <row r="197" spans="1:12" ht="40.5" customHeight="1">
      <c r="A197" s="136" t="s">
        <v>134</v>
      </c>
      <c r="B197" s="603" t="s">
        <v>423</v>
      </c>
      <c r="C197" s="603"/>
      <c r="D197" s="603"/>
      <c r="E197" s="603"/>
      <c r="F197" s="603"/>
      <c r="G197" s="603"/>
      <c r="H197" s="189"/>
      <c r="I197" s="122">
        <f>план!I459</f>
        <v>0</v>
      </c>
      <c r="K197" s="115"/>
      <c r="L197" s="110"/>
    </row>
    <row r="198" spans="1:12">
      <c r="A198" s="593" t="s">
        <v>141</v>
      </c>
      <c r="B198" s="593"/>
      <c r="C198" s="593"/>
      <c r="D198" s="593"/>
      <c r="E198" s="593"/>
      <c r="F198" s="593"/>
      <c r="G198" s="593"/>
      <c r="H198" s="378" t="s">
        <v>5</v>
      </c>
      <c r="I198" s="133">
        <f>I197</f>
        <v>0</v>
      </c>
      <c r="K198" s="115"/>
      <c r="L198" s="110"/>
    </row>
    <row r="199" spans="1:12">
      <c r="A199" s="112" t="s">
        <v>121</v>
      </c>
      <c r="C199" s="182">
        <v>853</v>
      </c>
    </row>
    <row r="200" spans="1:12">
      <c r="A200" s="112" t="s">
        <v>422</v>
      </c>
    </row>
    <row r="201" spans="1:12" ht="28.5" customHeight="1">
      <c r="A201" s="365" t="s">
        <v>123</v>
      </c>
      <c r="B201" s="602" t="s">
        <v>159</v>
      </c>
      <c r="C201" s="602"/>
      <c r="D201" s="602"/>
      <c r="E201" s="602"/>
      <c r="F201" s="602"/>
      <c r="G201" s="602"/>
      <c r="H201" s="370" t="s">
        <v>217</v>
      </c>
      <c r="I201" s="373" t="s">
        <v>218</v>
      </c>
      <c r="K201" s="115"/>
      <c r="L201" s="110"/>
    </row>
    <row r="202" spans="1:12" ht="43.5" customHeight="1">
      <c r="A202" s="136" t="s">
        <v>134</v>
      </c>
      <c r="B202" s="603" t="s">
        <v>386</v>
      </c>
      <c r="C202" s="603"/>
      <c r="D202" s="603"/>
      <c r="E202" s="603"/>
      <c r="F202" s="603"/>
      <c r="G202" s="603"/>
      <c r="H202" s="189"/>
      <c r="I202" s="122">
        <f>план!I460+план!I461</f>
        <v>0</v>
      </c>
      <c r="K202" s="115"/>
      <c r="L202" s="110"/>
    </row>
    <row r="203" spans="1:12">
      <c r="A203" s="593" t="s">
        <v>141</v>
      </c>
      <c r="B203" s="593"/>
      <c r="C203" s="593"/>
      <c r="D203" s="593"/>
      <c r="E203" s="593"/>
      <c r="F203" s="593"/>
      <c r="G203" s="593"/>
      <c r="H203" s="378" t="s">
        <v>5</v>
      </c>
      <c r="I203" s="133">
        <f>I202</f>
        <v>0</v>
      </c>
      <c r="K203" s="115"/>
      <c r="L203" s="174"/>
    </row>
    <row r="204" spans="1:12" ht="15.75" customHeight="1">
      <c r="A204" s="594" t="s">
        <v>235</v>
      </c>
      <c r="B204" s="594"/>
      <c r="C204" s="594"/>
      <c r="D204" s="594"/>
      <c r="E204" s="594"/>
      <c r="F204" s="594"/>
      <c r="G204" s="594"/>
      <c r="H204" s="594"/>
      <c r="I204" s="594"/>
      <c r="J204" s="594"/>
    </row>
    <row r="205" spans="1:12">
      <c r="A205" s="115" t="s">
        <v>118</v>
      </c>
      <c r="D205" s="112" t="s">
        <v>223</v>
      </c>
    </row>
    <row r="206" spans="1:12">
      <c r="A206" s="364" t="s">
        <v>121</v>
      </c>
      <c r="B206" s="362"/>
      <c r="C206" s="116" t="s">
        <v>143</v>
      </c>
      <c r="D206" s="116"/>
      <c r="E206" s="113"/>
      <c r="F206" s="113"/>
      <c r="G206" s="117"/>
      <c r="H206" s="117"/>
    </row>
    <row r="207" spans="1:12">
      <c r="A207" s="595" t="s">
        <v>236</v>
      </c>
      <c r="B207" s="596"/>
      <c r="C207" s="596"/>
      <c r="D207" s="596"/>
      <c r="E207" s="596"/>
      <c r="F207" s="596"/>
      <c r="G207" s="596"/>
      <c r="H207" s="596"/>
    </row>
    <row r="208" spans="1:12" ht="3" customHeight="1"/>
    <row r="209" spans="1:13" ht="57.75" customHeight="1">
      <c r="A209" s="366" t="s">
        <v>123</v>
      </c>
      <c r="B209" s="587" t="s">
        <v>145</v>
      </c>
      <c r="C209" s="588"/>
      <c r="D209" s="588"/>
      <c r="E209" s="589"/>
      <c r="F209" s="366" t="s">
        <v>146</v>
      </c>
      <c r="G209" s="366" t="s">
        <v>147</v>
      </c>
      <c r="H209" s="366" t="s">
        <v>148</v>
      </c>
      <c r="I209" s="365" t="s">
        <v>149</v>
      </c>
      <c r="K209" s="115"/>
      <c r="M209" s="110"/>
    </row>
    <row r="210" spans="1:13" ht="27.75" customHeight="1">
      <c r="A210" s="129" t="s">
        <v>134</v>
      </c>
      <c r="B210" s="597" t="s">
        <v>150</v>
      </c>
      <c r="C210" s="598"/>
      <c r="D210" s="598"/>
      <c r="E210" s="599"/>
      <c r="F210" s="130"/>
      <c r="G210" s="131"/>
      <c r="H210" s="131"/>
      <c r="I210" s="122">
        <f>план!I444</f>
        <v>0</v>
      </c>
      <c r="K210" s="115"/>
      <c r="M210" s="110"/>
    </row>
    <row r="211" spans="1:13" s="112" customFormat="1">
      <c r="A211" s="132"/>
      <c r="B211" s="600" t="s">
        <v>141</v>
      </c>
      <c r="C211" s="600"/>
      <c r="D211" s="600"/>
      <c r="E211" s="601"/>
      <c r="F211" s="377" t="s">
        <v>5</v>
      </c>
      <c r="G211" s="377" t="s">
        <v>5</v>
      </c>
      <c r="H211" s="377" t="s">
        <v>5</v>
      </c>
      <c r="I211" s="133">
        <f>I210</f>
        <v>0</v>
      </c>
      <c r="M211" s="363"/>
    </row>
    <row r="212" spans="1:13" ht="13.5" customHeight="1">
      <c r="A212" s="112" t="s">
        <v>237</v>
      </c>
    </row>
    <row r="213" spans="1:13">
      <c r="A213" s="364" t="s">
        <v>121</v>
      </c>
      <c r="B213" s="362"/>
      <c r="C213" s="116" t="s">
        <v>158</v>
      </c>
      <c r="D213" s="116"/>
      <c r="E213" s="113"/>
      <c r="F213" s="113"/>
      <c r="G213" s="117"/>
      <c r="H213" s="117"/>
    </row>
    <row r="214" spans="1:13" ht="6.75" customHeight="1">
      <c r="A214" s="364"/>
      <c r="B214" s="362"/>
      <c r="C214" s="116"/>
      <c r="D214" s="116"/>
      <c r="E214" s="113"/>
      <c r="F214" s="113"/>
      <c r="G214" s="117"/>
      <c r="H214" s="117"/>
    </row>
    <row r="215" spans="1:13" ht="38.25">
      <c r="A215" s="365" t="s">
        <v>123</v>
      </c>
      <c r="B215" s="587" t="s">
        <v>159</v>
      </c>
      <c r="C215" s="588"/>
      <c r="D215" s="588"/>
      <c r="E215" s="589"/>
      <c r="F215" s="365" t="s">
        <v>160</v>
      </c>
      <c r="G215" s="365" t="s">
        <v>161</v>
      </c>
      <c r="H215" s="365" t="s">
        <v>162</v>
      </c>
      <c r="K215" s="115"/>
      <c r="M215" s="110"/>
    </row>
    <row r="216" spans="1:13" ht="28.5" customHeight="1">
      <c r="A216" s="136" t="s">
        <v>134</v>
      </c>
      <c r="B216" s="583" t="s">
        <v>163</v>
      </c>
      <c r="C216" s="590"/>
      <c r="D216" s="590"/>
      <c r="E216" s="591"/>
      <c r="F216" s="137"/>
      <c r="G216" s="137"/>
      <c r="H216" s="122">
        <f>план!I445</f>
        <v>0</v>
      </c>
      <c r="K216" s="115"/>
      <c r="M216" s="110"/>
    </row>
    <row r="217" spans="1:13">
      <c r="A217" s="571" t="s">
        <v>141</v>
      </c>
      <c r="B217" s="572"/>
      <c r="C217" s="572"/>
      <c r="D217" s="572"/>
      <c r="E217" s="573"/>
      <c r="F217" s="138" t="s">
        <v>5</v>
      </c>
      <c r="G217" s="138" t="s">
        <v>5</v>
      </c>
      <c r="H217" s="133">
        <f>SUM(H216:H216)</f>
        <v>0</v>
      </c>
      <c r="K217" s="115"/>
      <c r="M217" s="110"/>
    </row>
    <row r="218" spans="1:13" ht="7.5" customHeight="1"/>
    <row r="219" spans="1:13">
      <c r="A219" s="112" t="s">
        <v>238</v>
      </c>
    </row>
    <row r="220" spans="1:13">
      <c r="A220" s="364" t="s">
        <v>121</v>
      </c>
      <c r="B220" s="362"/>
      <c r="C220" s="116" t="s">
        <v>165</v>
      </c>
      <c r="D220" s="116"/>
      <c r="E220" s="113"/>
      <c r="F220" s="113"/>
      <c r="G220" s="117"/>
      <c r="H220" s="117"/>
    </row>
    <row r="221" spans="1:13" ht="6" customHeight="1"/>
    <row r="222" spans="1:13" ht="38.25">
      <c r="A222" s="373" t="s">
        <v>123</v>
      </c>
      <c r="B222" s="580" t="s">
        <v>0</v>
      </c>
      <c r="C222" s="581"/>
      <c r="D222" s="581"/>
      <c r="E222" s="581"/>
      <c r="F222" s="581"/>
      <c r="G222" s="581"/>
      <c r="H222" s="581"/>
      <c r="I222" s="582"/>
      <c r="J222" s="373" t="s">
        <v>166</v>
      </c>
      <c r="K222" s="115"/>
      <c r="M222" s="110"/>
    </row>
    <row r="223" spans="1:13" ht="31.5" customHeight="1">
      <c r="A223" s="136" t="s">
        <v>134</v>
      </c>
      <c r="B223" s="592" t="s">
        <v>167</v>
      </c>
      <c r="C223" s="584"/>
      <c r="D223" s="584"/>
      <c r="E223" s="584"/>
      <c r="F223" s="584"/>
      <c r="G223" s="584"/>
      <c r="H223" s="584"/>
      <c r="I223" s="585"/>
      <c r="J223" s="122">
        <f>план!I446</f>
        <v>0</v>
      </c>
      <c r="K223" s="115"/>
      <c r="M223" s="110"/>
    </row>
    <row r="224" spans="1:13">
      <c r="A224" s="571" t="s">
        <v>141</v>
      </c>
      <c r="B224" s="572"/>
      <c r="C224" s="572"/>
      <c r="D224" s="572"/>
      <c r="E224" s="572"/>
      <c r="F224" s="572"/>
      <c r="G224" s="572"/>
      <c r="H224" s="572"/>
      <c r="I224" s="573"/>
      <c r="J224" s="133">
        <f>J223</f>
        <v>0</v>
      </c>
      <c r="K224" s="115"/>
      <c r="M224" s="139"/>
    </row>
    <row r="225" spans="1:13" ht="7.5" customHeight="1"/>
    <row r="226" spans="1:13">
      <c r="A226" s="112" t="s">
        <v>538</v>
      </c>
    </row>
    <row r="227" spans="1:13">
      <c r="A227" s="364" t="s">
        <v>121</v>
      </c>
      <c r="B227" s="362"/>
      <c r="C227" s="116" t="s">
        <v>539</v>
      </c>
      <c r="D227" s="116"/>
      <c r="E227" s="113"/>
      <c r="F227" s="113"/>
      <c r="G227" s="117"/>
      <c r="H227" s="117"/>
    </row>
    <row r="228" spans="1:13" ht="6" customHeight="1"/>
    <row r="229" spans="1:13" ht="38.25">
      <c r="A229" s="373" t="s">
        <v>123</v>
      </c>
      <c r="B229" s="580" t="s">
        <v>0</v>
      </c>
      <c r="C229" s="581"/>
      <c r="D229" s="581"/>
      <c r="E229" s="581"/>
      <c r="F229" s="581"/>
      <c r="G229" s="581"/>
      <c r="H229" s="581"/>
      <c r="I229" s="582"/>
      <c r="J229" s="373" t="s">
        <v>166</v>
      </c>
      <c r="K229" s="115"/>
      <c r="M229" s="110"/>
    </row>
    <row r="230" spans="1:13" ht="31.5" customHeight="1">
      <c r="A230" s="136" t="s">
        <v>134</v>
      </c>
      <c r="B230" s="583" t="s">
        <v>540</v>
      </c>
      <c r="C230" s="584"/>
      <c r="D230" s="584"/>
      <c r="E230" s="584"/>
      <c r="F230" s="584"/>
      <c r="G230" s="584"/>
      <c r="H230" s="584"/>
      <c r="I230" s="585"/>
      <c r="J230" s="122">
        <f>план!I481</f>
        <v>2282100</v>
      </c>
      <c r="K230" s="115"/>
      <c r="M230" s="110"/>
    </row>
    <row r="231" spans="1:13">
      <c r="A231" s="571" t="s">
        <v>141</v>
      </c>
      <c r="B231" s="572"/>
      <c r="C231" s="572"/>
      <c r="D231" s="572"/>
      <c r="E231" s="572"/>
      <c r="F231" s="572"/>
      <c r="G231" s="572"/>
      <c r="H231" s="572"/>
      <c r="I231" s="573"/>
      <c r="J231" s="133">
        <f>J230</f>
        <v>2282100</v>
      </c>
      <c r="K231" s="115"/>
      <c r="M231" s="139"/>
    </row>
    <row r="232" spans="1:13" ht="7.5" customHeight="1"/>
    <row r="233" spans="1:13" ht="30.75" customHeight="1">
      <c r="A233" s="586" t="s">
        <v>541</v>
      </c>
      <c r="B233" s="586"/>
      <c r="C233" s="586"/>
      <c r="D233" s="586"/>
      <c r="E233" s="586"/>
      <c r="F233" s="586"/>
      <c r="G233" s="586"/>
      <c r="H233" s="586"/>
      <c r="I233" s="586"/>
      <c r="J233" s="586"/>
    </row>
    <row r="234" spans="1:13">
      <c r="A234" s="364" t="s">
        <v>121</v>
      </c>
      <c r="B234" s="362"/>
      <c r="C234" s="116" t="s">
        <v>168</v>
      </c>
      <c r="D234" s="116"/>
      <c r="E234" s="113"/>
      <c r="F234" s="113"/>
      <c r="G234" s="117"/>
      <c r="H234" s="117"/>
    </row>
    <row r="235" spans="1:13" ht="6" customHeight="1"/>
    <row r="236" spans="1:13" ht="38.25">
      <c r="A236" s="373" t="s">
        <v>123</v>
      </c>
      <c r="B236" s="580" t="s">
        <v>0</v>
      </c>
      <c r="C236" s="581"/>
      <c r="D236" s="581"/>
      <c r="E236" s="581"/>
      <c r="F236" s="581"/>
      <c r="G236" s="581"/>
      <c r="H236" s="581"/>
      <c r="I236" s="582"/>
      <c r="J236" s="373" t="s">
        <v>166</v>
      </c>
      <c r="K236" s="115"/>
      <c r="M236" s="110"/>
    </row>
    <row r="237" spans="1:13" ht="31.5" customHeight="1">
      <c r="A237" s="136" t="s">
        <v>134</v>
      </c>
      <c r="B237" s="583" t="s">
        <v>540</v>
      </c>
      <c r="C237" s="584"/>
      <c r="D237" s="584"/>
      <c r="E237" s="584"/>
      <c r="F237" s="584"/>
      <c r="G237" s="584"/>
      <c r="H237" s="584"/>
      <c r="I237" s="585"/>
      <c r="J237" s="122">
        <f>план!I482</f>
        <v>689200</v>
      </c>
      <c r="K237" s="115"/>
      <c r="M237" s="110"/>
    </row>
    <row r="238" spans="1:13">
      <c r="A238" s="571" t="s">
        <v>141</v>
      </c>
      <c r="B238" s="572"/>
      <c r="C238" s="572"/>
      <c r="D238" s="572"/>
      <c r="E238" s="572"/>
      <c r="F238" s="572"/>
      <c r="G238" s="572"/>
      <c r="H238" s="572"/>
      <c r="I238" s="573"/>
      <c r="J238" s="133">
        <f>J237</f>
        <v>689200</v>
      </c>
      <c r="K238" s="115"/>
      <c r="M238" s="139"/>
    </row>
    <row r="239" spans="1:13" s="112" customFormat="1" ht="36.75" customHeight="1">
      <c r="A239" s="179"/>
      <c r="B239" s="179"/>
      <c r="C239" s="574" t="s">
        <v>537</v>
      </c>
      <c r="D239" s="574"/>
      <c r="E239" s="574"/>
      <c r="F239" s="575"/>
      <c r="G239" s="575"/>
      <c r="H239" s="190" t="s">
        <v>536</v>
      </c>
      <c r="I239" s="116"/>
      <c r="K239" s="363"/>
    </row>
    <row r="240" spans="1:13" s="112" customFormat="1" ht="12" customHeight="1">
      <c r="A240" s="179"/>
      <c r="B240" s="179"/>
      <c r="C240" s="179"/>
      <c r="D240" s="179"/>
      <c r="E240" s="179"/>
      <c r="F240" s="576" t="s">
        <v>239</v>
      </c>
      <c r="G240" s="576"/>
      <c r="H240" s="191" t="s">
        <v>240</v>
      </c>
      <c r="I240" s="117"/>
      <c r="K240" s="363"/>
    </row>
    <row r="241" spans="1:13" s="112" customFormat="1" ht="12" customHeight="1">
      <c r="A241" s="179"/>
      <c r="B241" s="192" t="str">
        <f>план!C11</f>
        <v xml:space="preserve"> « 10 »января  2022г.</v>
      </c>
      <c r="C241" s="179"/>
      <c r="D241" s="179"/>
      <c r="E241" s="179"/>
      <c r="F241" s="193"/>
      <c r="G241" s="375"/>
      <c r="H241" s="191"/>
      <c r="I241" s="117"/>
      <c r="K241" s="363"/>
    </row>
    <row r="242" spans="1:13" s="112" customFormat="1" ht="12" customHeight="1">
      <c r="A242" s="179"/>
      <c r="B242" s="192"/>
      <c r="C242" s="179"/>
      <c r="D242" s="179"/>
      <c r="E242" s="179"/>
      <c r="F242" s="193"/>
      <c r="G242" s="375"/>
      <c r="H242" s="191"/>
      <c r="I242" s="117"/>
      <c r="K242" s="363"/>
    </row>
    <row r="243" spans="1:13">
      <c r="A243" s="379"/>
      <c r="B243" s="379"/>
      <c r="C243" s="379"/>
      <c r="D243" s="379"/>
      <c r="E243" s="379"/>
    </row>
    <row r="244" spans="1:13" ht="28.5" customHeight="1">
      <c r="A244" s="577" t="s">
        <v>241</v>
      </c>
      <c r="B244" s="578"/>
      <c r="C244" s="578"/>
      <c r="D244" s="578"/>
      <c r="E244" s="579"/>
      <c r="F244" s="194">
        <f>J19+I28+I35+I42+J49+G65+I83+H88+J99+J104+J111+J117+I135+J141+J147+J155+J161+J167+J173+J178+H184+I192+I203+I211+H217+J224+F74+I198+J129+J231+J238</f>
        <v>60408797.240000002</v>
      </c>
      <c r="G244" s="112" t="s">
        <v>242</v>
      </c>
    </row>
    <row r="245" spans="1:13" ht="18" customHeight="1">
      <c r="A245" s="577" t="s">
        <v>243</v>
      </c>
      <c r="B245" s="578"/>
      <c r="C245" s="578"/>
      <c r="D245" s="578"/>
      <c r="E245" s="579"/>
      <c r="F245" s="195">
        <f>план!I497+план!I493+план!I489+план!I485+план!I480+план!I476+план!I472+план!I464+план!I443+план!I438+план!I434+план!I430+план!I426+план!I410+план!I404+план!I400+план!I366</f>
        <v>60408797.239999995</v>
      </c>
      <c r="G245" s="112" t="s">
        <v>244</v>
      </c>
    </row>
    <row r="246" spans="1:13" ht="17.25" customHeight="1">
      <c r="A246" s="570" t="s">
        <v>245</v>
      </c>
      <c r="B246" s="570"/>
      <c r="C246" s="570"/>
      <c r="D246" s="570"/>
      <c r="E246" s="570"/>
      <c r="F246" s="194">
        <f>F244-F245</f>
        <v>0</v>
      </c>
      <c r="G246" s="196">
        <f>F244+'расчет вб 2023 '!F154-план!I28</f>
        <v>0</v>
      </c>
    </row>
    <row r="247" spans="1:13">
      <c r="F247" s="185"/>
    </row>
    <row r="248" spans="1:13">
      <c r="A248" s="379"/>
      <c r="B248" s="379"/>
      <c r="C248" s="379"/>
      <c r="D248" s="379"/>
      <c r="E248" s="379"/>
    </row>
    <row r="249" spans="1:13">
      <c r="A249" s="566" t="s">
        <v>542</v>
      </c>
      <c r="B249" s="566"/>
      <c r="C249" s="566"/>
      <c r="D249" s="566"/>
      <c r="E249" s="566"/>
      <c r="F249" s="566"/>
      <c r="G249" s="566"/>
      <c r="H249" s="566"/>
      <c r="I249" s="566"/>
      <c r="J249" s="566"/>
    </row>
    <row r="250" spans="1:13" ht="12.75" customHeight="1">
      <c r="A250" s="567" t="s">
        <v>123</v>
      </c>
      <c r="B250" s="567" t="s">
        <v>124</v>
      </c>
      <c r="C250" s="567" t="s">
        <v>125</v>
      </c>
      <c r="D250" s="565" t="s">
        <v>126</v>
      </c>
      <c r="E250" s="565"/>
      <c r="F250" s="565"/>
      <c r="G250" s="565"/>
      <c r="H250" s="567" t="s">
        <v>127</v>
      </c>
      <c r="I250" s="567" t="s">
        <v>128</v>
      </c>
      <c r="J250" s="567" t="s">
        <v>129</v>
      </c>
    </row>
    <row r="251" spans="1:13">
      <c r="A251" s="568"/>
      <c r="B251" s="568"/>
      <c r="C251" s="568"/>
      <c r="D251" s="565" t="s">
        <v>130</v>
      </c>
      <c r="E251" s="565" t="s">
        <v>7</v>
      </c>
      <c r="F251" s="565"/>
      <c r="G251" s="565"/>
      <c r="H251" s="568"/>
      <c r="I251" s="568"/>
      <c r="J251" s="568"/>
    </row>
    <row r="252" spans="1:13" ht="38.25">
      <c r="A252" s="569"/>
      <c r="B252" s="569"/>
      <c r="C252" s="569"/>
      <c r="D252" s="565"/>
      <c r="E252" s="376" t="s">
        <v>131</v>
      </c>
      <c r="F252" s="376" t="s">
        <v>132</v>
      </c>
      <c r="G252" s="376" t="s">
        <v>133</v>
      </c>
      <c r="H252" s="569"/>
      <c r="I252" s="569"/>
      <c r="J252" s="569"/>
      <c r="M252" s="197" t="s">
        <v>131</v>
      </c>
    </row>
    <row r="253" spans="1:13">
      <c r="A253" s="198">
        <v>1</v>
      </c>
      <c r="B253" s="198">
        <v>2</v>
      </c>
      <c r="C253" s="198">
        <v>3</v>
      </c>
      <c r="D253" s="199">
        <v>4</v>
      </c>
      <c r="E253" s="199">
        <v>5</v>
      </c>
      <c r="F253" s="199">
        <v>6</v>
      </c>
      <c r="G253" s="199">
        <v>7</v>
      </c>
      <c r="H253" s="199">
        <v>8</v>
      </c>
      <c r="I253" s="199">
        <v>9</v>
      </c>
      <c r="J253" s="199">
        <v>10</v>
      </c>
      <c r="M253" s="200">
        <v>5</v>
      </c>
    </row>
    <row r="254" spans="1:13" ht="38.25">
      <c r="A254" s="201" t="s">
        <v>134</v>
      </c>
      <c r="B254" s="202" t="s">
        <v>135</v>
      </c>
      <c r="C254" s="203">
        <f>'расчет 2022 '!C269</f>
        <v>7</v>
      </c>
      <c r="D254" s="204">
        <f>E254+F254+G254</f>
        <v>41434.018571428569</v>
      </c>
      <c r="E254" s="204">
        <f>M254/C254</f>
        <v>41434.018571428569</v>
      </c>
      <c r="F254" s="204"/>
      <c r="G254" s="204"/>
      <c r="H254" s="204"/>
      <c r="I254" s="204"/>
      <c r="J254" s="204">
        <f>D254*12*C254</f>
        <v>3480457.5599999996</v>
      </c>
      <c r="M254" s="205">
        <f>'расчет 2022 '!M269</f>
        <v>290038.13</v>
      </c>
    </row>
    <row r="255" spans="1:13" ht="25.5">
      <c r="A255" s="201" t="s">
        <v>136</v>
      </c>
      <c r="B255" s="202" t="s">
        <v>137</v>
      </c>
      <c r="C255" s="203">
        <f>'расчет 2022 '!C270</f>
        <v>109.61</v>
      </c>
      <c r="D255" s="204">
        <f>E255+F255+G255</f>
        <v>16713.963287504183</v>
      </c>
      <c r="E255" s="204">
        <f>M255/C255</f>
        <v>13911.674117325063</v>
      </c>
      <c r="F255" s="204"/>
      <c r="G255" s="204">
        <f>L255/C255</f>
        <v>2802.28917017912</v>
      </c>
      <c r="H255" s="204"/>
      <c r="I255" s="204"/>
      <c r="J255" s="204">
        <f>D255*12*C255</f>
        <v>21984210.191319998</v>
      </c>
      <c r="K255" s="206">
        <f>K258*64.3%</f>
        <v>3685906.99132</v>
      </c>
      <c r="L255" s="207">
        <f>K255/12</f>
        <v>307158.91594333336</v>
      </c>
      <c r="M255" s="205">
        <f>'расчет 2022 '!M270</f>
        <v>1524858.6</v>
      </c>
    </row>
    <row r="256" spans="1:13" ht="38.25">
      <c r="A256" s="201" t="s">
        <v>138</v>
      </c>
      <c r="B256" s="202" t="s">
        <v>139</v>
      </c>
      <c r="C256" s="203">
        <f>'расчет 2022 '!C271</f>
        <v>0</v>
      </c>
      <c r="D256" s="204">
        <f>E256+F256+G256</f>
        <v>0</v>
      </c>
      <c r="E256" s="204"/>
      <c r="F256" s="204"/>
      <c r="G256" s="204"/>
      <c r="H256" s="204"/>
      <c r="I256" s="204"/>
      <c r="J256" s="204">
        <f>D256*12*C256</f>
        <v>0</v>
      </c>
      <c r="K256" s="206"/>
      <c r="L256" s="207">
        <f>K256/12</f>
        <v>0</v>
      </c>
      <c r="M256" s="205">
        <f>'расчет 2022 '!M271</f>
        <v>0</v>
      </c>
    </row>
    <row r="257" spans="1:13" ht="24.75" customHeight="1">
      <c r="A257" s="201" t="s">
        <v>246</v>
      </c>
      <c r="B257" s="202" t="s">
        <v>140</v>
      </c>
      <c r="C257" s="203">
        <f>'расчет 2022 '!C272</f>
        <v>46</v>
      </c>
      <c r="D257" s="204">
        <f>E257+F257+G257</f>
        <v>17597.341030217391</v>
      </c>
      <c r="E257" s="204">
        <f>M257/C257</f>
        <v>13890</v>
      </c>
      <c r="F257" s="204"/>
      <c r="G257" s="204">
        <f>L257/C257</f>
        <v>3707.3410302173916</v>
      </c>
      <c r="H257" s="204"/>
      <c r="I257" s="204"/>
      <c r="J257" s="204">
        <f>D257*12*C257</f>
        <v>9713732.2486800011</v>
      </c>
      <c r="K257" s="206">
        <f>K258-K255-K256</f>
        <v>2046452.2486800002</v>
      </c>
      <c r="L257" s="207">
        <f>K257/12</f>
        <v>170537.68739000001</v>
      </c>
      <c r="M257" s="205">
        <f>'расчет 2022 '!M272</f>
        <v>638940</v>
      </c>
    </row>
    <row r="258" spans="1:13">
      <c r="A258" s="208" t="s">
        <v>141</v>
      </c>
      <c r="B258" s="208"/>
      <c r="C258" s="209">
        <f>SUM(C254:C257)</f>
        <v>162.61000000000001</v>
      </c>
      <c r="D258" s="210">
        <f>SUM(D254:D257)</f>
        <v>75745.322889150135</v>
      </c>
      <c r="E258" s="211" t="s">
        <v>5</v>
      </c>
      <c r="F258" s="211" t="s">
        <v>5</v>
      </c>
      <c r="G258" s="211" t="s">
        <v>5</v>
      </c>
      <c r="H258" s="211" t="s">
        <v>5</v>
      </c>
      <c r="I258" s="211" t="s">
        <v>5</v>
      </c>
      <c r="J258" s="204">
        <f>SUM(J254:J257)</f>
        <v>35178400</v>
      </c>
      <c r="K258" s="212">
        <v>5732359.2400000002</v>
      </c>
      <c r="L258" s="213"/>
      <c r="M258" s="185">
        <f>SUM(M254:M257)</f>
        <v>2453836.73</v>
      </c>
    </row>
    <row r="259" spans="1:13">
      <c r="K259" s="214">
        <f>план!I411+план!I412+план!I369+план!I370+план!I439-J258</f>
        <v>0</v>
      </c>
      <c r="L259" s="215" t="s">
        <v>247</v>
      </c>
    </row>
    <row r="260" spans="1:13">
      <c r="A260" s="566">
        <v>974403</v>
      </c>
      <c r="B260" s="566"/>
      <c r="C260" s="566"/>
      <c r="D260" s="566"/>
      <c r="E260" s="566"/>
      <c r="F260" s="566"/>
      <c r="G260" s="566"/>
      <c r="H260" s="566"/>
      <c r="I260" s="566"/>
      <c r="J260" s="566"/>
    </row>
    <row r="261" spans="1:13" ht="12.75" customHeight="1">
      <c r="A261" s="567" t="s">
        <v>123</v>
      </c>
      <c r="B261" s="567" t="s">
        <v>124</v>
      </c>
      <c r="C261" s="567" t="s">
        <v>125</v>
      </c>
      <c r="D261" s="565" t="s">
        <v>126</v>
      </c>
      <c r="E261" s="565"/>
      <c r="F261" s="565"/>
      <c r="G261" s="565"/>
      <c r="H261" s="567" t="s">
        <v>127</v>
      </c>
      <c r="I261" s="567" t="s">
        <v>128</v>
      </c>
      <c r="J261" s="567" t="s">
        <v>129</v>
      </c>
    </row>
    <row r="262" spans="1:13">
      <c r="A262" s="568"/>
      <c r="B262" s="568"/>
      <c r="C262" s="568"/>
      <c r="D262" s="565" t="s">
        <v>130</v>
      </c>
      <c r="E262" s="565" t="s">
        <v>7</v>
      </c>
      <c r="F262" s="565"/>
      <c r="G262" s="565"/>
      <c r="H262" s="568"/>
      <c r="I262" s="568"/>
      <c r="J262" s="568"/>
    </row>
    <row r="263" spans="1:13" ht="38.25">
      <c r="A263" s="569"/>
      <c r="B263" s="569"/>
      <c r="C263" s="569"/>
      <c r="D263" s="565"/>
      <c r="E263" s="376" t="s">
        <v>131</v>
      </c>
      <c r="F263" s="376" t="s">
        <v>132</v>
      </c>
      <c r="G263" s="376" t="s">
        <v>133</v>
      </c>
      <c r="H263" s="569"/>
      <c r="I263" s="569"/>
      <c r="J263" s="569"/>
    </row>
    <row r="264" spans="1:13">
      <c r="A264" s="198">
        <v>1</v>
      </c>
      <c r="B264" s="198">
        <v>2</v>
      </c>
      <c r="C264" s="198">
        <v>3</v>
      </c>
      <c r="D264" s="199">
        <v>4</v>
      </c>
      <c r="E264" s="199">
        <v>5</v>
      </c>
      <c r="F264" s="199">
        <v>6</v>
      </c>
      <c r="G264" s="199">
        <v>7</v>
      </c>
      <c r="H264" s="199">
        <v>8</v>
      </c>
      <c r="I264" s="199">
        <v>9</v>
      </c>
      <c r="J264" s="199">
        <v>10</v>
      </c>
    </row>
    <row r="265" spans="1:13" ht="38.25">
      <c r="A265" s="201" t="s">
        <v>134</v>
      </c>
      <c r="B265" s="202" t="s">
        <v>135</v>
      </c>
      <c r="C265" s="203"/>
      <c r="D265" s="204">
        <f>E265+F265+G265</f>
        <v>0</v>
      </c>
      <c r="E265" s="204"/>
      <c r="F265" s="204"/>
      <c r="G265" s="204"/>
      <c r="H265" s="204"/>
      <c r="I265" s="204"/>
      <c r="J265" s="204">
        <f>D265*12</f>
        <v>0</v>
      </c>
    </row>
    <row r="266" spans="1:13" ht="25.5">
      <c r="A266" s="201" t="s">
        <v>136</v>
      </c>
      <c r="B266" s="202" t="s">
        <v>137</v>
      </c>
      <c r="C266" s="203">
        <f>C255</f>
        <v>109.61</v>
      </c>
      <c r="D266" s="204">
        <f>E266+F266+G266</f>
        <v>218.14463400541311</v>
      </c>
      <c r="E266" s="204"/>
      <c r="F266" s="204"/>
      <c r="G266" s="204">
        <f>L266/C266</f>
        <v>218.14463400541311</v>
      </c>
      <c r="H266" s="204"/>
      <c r="I266" s="204"/>
      <c r="J266" s="204">
        <f>D266*12*C266</f>
        <v>286930</v>
      </c>
      <c r="K266" s="206">
        <f>K270</f>
        <v>286930</v>
      </c>
      <c r="L266" s="216">
        <f>K266/12</f>
        <v>23910.833333333332</v>
      </c>
    </row>
    <row r="267" spans="1:13" ht="38.25">
      <c r="A267" s="201" t="s">
        <v>138</v>
      </c>
      <c r="B267" s="202" t="s">
        <v>139</v>
      </c>
      <c r="C267" s="203"/>
      <c r="D267" s="204">
        <f>E267+F267+G267</f>
        <v>0</v>
      </c>
      <c r="E267" s="204"/>
      <c r="F267" s="204"/>
      <c r="G267" s="204"/>
      <c r="H267" s="204"/>
      <c r="I267" s="204"/>
      <c r="J267" s="204">
        <f>D267*12</f>
        <v>0</v>
      </c>
      <c r="K267" s="206"/>
      <c r="L267" s="216"/>
    </row>
    <row r="268" spans="1:13" ht="18" customHeight="1">
      <c r="A268" s="201" t="s">
        <v>138</v>
      </c>
      <c r="B268" s="202" t="s">
        <v>140</v>
      </c>
      <c r="C268" s="203"/>
      <c r="D268" s="204">
        <f>E268+F268+G268</f>
        <v>0</v>
      </c>
      <c r="E268" s="204"/>
      <c r="F268" s="204"/>
      <c r="G268" s="204"/>
      <c r="H268" s="204"/>
      <c r="I268" s="204"/>
      <c r="J268" s="204">
        <f>D268*12</f>
        <v>0</v>
      </c>
      <c r="K268" s="206"/>
      <c r="L268" s="216"/>
    </row>
    <row r="269" spans="1:13">
      <c r="A269" s="208" t="s">
        <v>141</v>
      </c>
      <c r="B269" s="208"/>
      <c r="C269" s="217" t="s">
        <v>5</v>
      </c>
      <c r="D269" s="210">
        <f>SUM(D265:D268)</f>
        <v>218.14463400541311</v>
      </c>
      <c r="E269" s="211" t="s">
        <v>5</v>
      </c>
      <c r="F269" s="211" t="s">
        <v>5</v>
      </c>
      <c r="G269" s="211" t="s">
        <v>5</v>
      </c>
      <c r="H269" s="211" t="s">
        <v>5</v>
      </c>
      <c r="I269" s="211" t="s">
        <v>5</v>
      </c>
      <c r="J269" s="218">
        <f>SUM(J265:J268)</f>
        <v>286930</v>
      </c>
      <c r="K269" s="219"/>
      <c r="L269" s="216"/>
    </row>
    <row r="270" spans="1:13">
      <c r="K270" s="174">
        <f>план!I405+план!I406</f>
        <v>286930</v>
      </c>
      <c r="L270" s="216"/>
    </row>
    <row r="271" spans="1:13">
      <c r="K271" s="128">
        <f>J269-K270</f>
        <v>0</v>
      </c>
      <c r="L271" s="216"/>
    </row>
  </sheetData>
  <mergeCells count="169">
    <mergeCell ref="A1:J1"/>
    <mergeCell ref="B2:I2"/>
    <mergeCell ref="A3:J3"/>
    <mergeCell ref="A5:C5"/>
    <mergeCell ref="A6:J6"/>
    <mergeCell ref="A8:B8"/>
    <mergeCell ref="B27:E27"/>
    <mergeCell ref="B28:E28"/>
    <mergeCell ref="B33:E33"/>
    <mergeCell ref="B34:E34"/>
    <mergeCell ref="B35:E35"/>
    <mergeCell ref="B40:F40"/>
    <mergeCell ref="J12:J14"/>
    <mergeCell ref="D13:D14"/>
    <mergeCell ref="E13:G13"/>
    <mergeCell ref="A21:J21"/>
    <mergeCell ref="A24:H24"/>
    <mergeCell ref="B26:E26"/>
    <mergeCell ref="A12:A14"/>
    <mergeCell ref="B12:B14"/>
    <mergeCell ref="C12:C14"/>
    <mergeCell ref="D12:G12"/>
    <mergeCell ref="H12:H14"/>
    <mergeCell ref="I12:I14"/>
    <mergeCell ref="B55:E55"/>
    <mergeCell ref="B56:E56"/>
    <mergeCell ref="B57:E57"/>
    <mergeCell ref="B58:E58"/>
    <mergeCell ref="B59:E59"/>
    <mergeCell ref="B60:E60"/>
    <mergeCell ref="B41:F41"/>
    <mergeCell ref="A42:F42"/>
    <mergeCell ref="B47:I47"/>
    <mergeCell ref="B48:I48"/>
    <mergeCell ref="A49:I49"/>
    <mergeCell ref="A53:J53"/>
    <mergeCell ref="A70:J70"/>
    <mergeCell ref="B71:E71"/>
    <mergeCell ref="B72:E72"/>
    <mergeCell ref="B73:E73"/>
    <mergeCell ref="A74:E74"/>
    <mergeCell ref="A75:J75"/>
    <mergeCell ref="B61:E61"/>
    <mergeCell ref="B62:E62"/>
    <mergeCell ref="B63:E63"/>
    <mergeCell ref="B64:E64"/>
    <mergeCell ref="B65:E65"/>
    <mergeCell ref="A67:H67"/>
    <mergeCell ref="B87:E87"/>
    <mergeCell ref="A88:E88"/>
    <mergeCell ref="B91:F91"/>
    <mergeCell ref="B92:F92"/>
    <mergeCell ref="B93:F93"/>
    <mergeCell ref="B94:F94"/>
    <mergeCell ref="B79:E79"/>
    <mergeCell ref="B80:E80"/>
    <mergeCell ref="B81:E81"/>
    <mergeCell ref="B82:E82"/>
    <mergeCell ref="A83:E83"/>
    <mergeCell ref="B86:E86"/>
    <mergeCell ref="B103:I103"/>
    <mergeCell ref="A104:I104"/>
    <mergeCell ref="B109:I109"/>
    <mergeCell ref="B110:I110"/>
    <mergeCell ref="A111:I111"/>
    <mergeCell ref="B115:I115"/>
    <mergeCell ref="B95:F95"/>
    <mergeCell ref="B96:F96"/>
    <mergeCell ref="B97:F97"/>
    <mergeCell ref="B98:F98"/>
    <mergeCell ref="A99:F99"/>
    <mergeCell ref="B102:I102"/>
    <mergeCell ref="B125:F125"/>
    <mergeCell ref="B126:F126"/>
    <mergeCell ref="B127:F127"/>
    <mergeCell ref="B128:F128"/>
    <mergeCell ref="A129:F129"/>
    <mergeCell ref="A130:J130"/>
    <mergeCell ref="B116:I116"/>
    <mergeCell ref="A117:I117"/>
    <mergeCell ref="B121:F121"/>
    <mergeCell ref="B122:F122"/>
    <mergeCell ref="B123:F123"/>
    <mergeCell ref="B124:F124"/>
    <mergeCell ref="B139:H139"/>
    <mergeCell ref="B140:H140"/>
    <mergeCell ref="A141:H141"/>
    <mergeCell ref="B145:H145"/>
    <mergeCell ref="B146:H146"/>
    <mergeCell ref="A147:H147"/>
    <mergeCell ref="B133:F133"/>
    <mergeCell ref="I133:J133"/>
    <mergeCell ref="B134:F134"/>
    <mergeCell ref="I134:J134"/>
    <mergeCell ref="A135:F135"/>
    <mergeCell ref="I135:J135"/>
    <mergeCell ref="A161:I161"/>
    <mergeCell ref="B165:I165"/>
    <mergeCell ref="B166:I166"/>
    <mergeCell ref="A167:I167"/>
    <mergeCell ref="B171:I171"/>
    <mergeCell ref="B172:I172"/>
    <mergeCell ref="A148:J148"/>
    <mergeCell ref="B153:I153"/>
    <mergeCell ref="B154:I154"/>
    <mergeCell ref="A155:I155"/>
    <mergeCell ref="B159:I159"/>
    <mergeCell ref="B160:I160"/>
    <mergeCell ref="A184:G184"/>
    <mergeCell ref="A186:J186"/>
    <mergeCell ref="B190:G190"/>
    <mergeCell ref="B191:G191"/>
    <mergeCell ref="A192:G192"/>
    <mergeCell ref="B196:G196"/>
    <mergeCell ref="A173:I173"/>
    <mergeCell ref="B176:I176"/>
    <mergeCell ref="B177:I177"/>
    <mergeCell ref="A178:I178"/>
    <mergeCell ref="B182:G182"/>
    <mergeCell ref="B183:G183"/>
    <mergeCell ref="A207:H207"/>
    <mergeCell ref="B209:E209"/>
    <mergeCell ref="B210:E210"/>
    <mergeCell ref="B211:E211"/>
    <mergeCell ref="B215:E215"/>
    <mergeCell ref="B216:E216"/>
    <mergeCell ref="B197:G197"/>
    <mergeCell ref="A198:G198"/>
    <mergeCell ref="B201:G201"/>
    <mergeCell ref="B202:G202"/>
    <mergeCell ref="A203:G203"/>
    <mergeCell ref="A204:J204"/>
    <mergeCell ref="A231:I231"/>
    <mergeCell ref="A233:J233"/>
    <mergeCell ref="B236:I236"/>
    <mergeCell ref="B237:I237"/>
    <mergeCell ref="A238:I238"/>
    <mergeCell ref="C239:E239"/>
    <mergeCell ref="F239:G239"/>
    <mergeCell ref="A217:E217"/>
    <mergeCell ref="B222:I222"/>
    <mergeCell ref="B223:I223"/>
    <mergeCell ref="A224:I224"/>
    <mergeCell ref="B229:I229"/>
    <mergeCell ref="B230:I230"/>
    <mergeCell ref="F240:G240"/>
    <mergeCell ref="A244:E244"/>
    <mergeCell ref="A245:E245"/>
    <mergeCell ref="A246:E246"/>
    <mergeCell ref="A249:J249"/>
    <mergeCell ref="A250:A252"/>
    <mergeCell ref="B250:B252"/>
    <mergeCell ref="C250:C252"/>
    <mergeCell ref="D250:G250"/>
    <mergeCell ref="H250:H252"/>
    <mergeCell ref="I261:I263"/>
    <mergeCell ref="J261:J263"/>
    <mergeCell ref="D262:D263"/>
    <mergeCell ref="E262:G262"/>
    <mergeCell ref="I250:I252"/>
    <mergeCell ref="J250:J252"/>
    <mergeCell ref="D251:D252"/>
    <mergeCell ref="E251:G251"/>
    <mergeCell ref="A260:J260"/>
    <mergeCell ref="A261:A263"/>
    <mergeCell ref="B261:B263"/>
    <mergeCell ref="C261:C263"/>
    <mergeCell ref="D261:G261"/>
    <mergeCell ref="H261:H263"/>
  </mergeCells>
  <pageMargins left="0.70866141732283472" right="0.11811023622047245" top="0.15748031496062992" bottom="0.15748031496062992" header="0" footer="0"/>
  <pageSetup paperSize="9" scale="46" fitToHeight="3" orientation="portrait" r:id="rId1"/>
  <rowBreaks count="1" manualBreakCount="1">
    <brk id="89"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8"/>
  <sheetViews>
    <sheetView view="pageBreakPreview" zoomScaleNormal="100" zoomScaleSheetLayoutView="100" workbookViewId="0">
      <selection activeCell="B2" sqref="B2:J2"/>
    </sheetView>
  </sheetViews>
  <sheetFormatPr defaultRowHeight="12.75"/>
  <cols>
    <col min="1" max="1" width="6.5703125" style="115" customWidth="1"/>
    <col min="2" max="2" width="20.28515625" style="115" customWidth="1"/>
    <col min="3" max="3" width="16.28515625" style="115" customWidth="1"/>
    <col min="4" max="4" width="17.140625" style="115" customWidth="1"/>
    <col min="5" max="5" width="14.85546875" style="115" customWidth="1"/>
    <col min="6" max="6" width="17" style="115" customWidth="1"/>
    <col min="7" max="7" width="15" style="115" customWidth="1"/>
    <col min="8" max="8" width="14.5703125" style="115" customWidth="1"/>
    <col min="9" max="9" width="14" style="115" customWidth="1"/>
    <col min="10" max="10" width="17.28515625" style="110" customWidth="1"/>
    <col min="11" max="11" width="12.140625" style="110" customWidth="1"/>
    <col min="12" max="12" width="9" style="115" customWidth="1"/>
    <col min="13" max="256" width="9.140625" style="115"/>
    <col min="257" max="257" width="6.5703125" style="115" customWidth="1"/>
    <col min="258" max="258" width="20.28515625" style="115" customWidth="1"/>
    <col min="259" max="259" width="16.28515625" style="115" customWidth="1"/>
    <col min="260" max="260" width="17.140625" style="115" customWidth="1"/>
    <col min="261" max="261" width="14.85546875" style="115" customWidth="1"/>
    <col min="262" max="262" width="17" style="115" customWidth="1"/>
    <col min="263" max="263" width="15" style="115" customWidth="1"/>
    <col min="264" max="264" width="14.5703125" style="115" customWidth="1"/>
    <col min="265" max="265" width="14" style="115" customWidth="1"/>
    <col min="266" max="266" width="17.28515625" style="115" customWidth="1"/>
    <col min="267" max="267" width="12.140625" style="115" customWidth="1"/>
    <col min="268" max="268" width="9" style="115" customWidth="1"/>
    <col min="269" max="512" width="9.140625" style="115"/>
    <col min="513" max="513" width="6.5703125" style="115" customWidth="1"/>
    <col min="514" max="514" width="20.28515625" style="115" customWidth="1"/>
    <col min="515" max="515" width="16.28515625" style="115" customWidth="1"/>
    <col min="516" max="516" width="17.140625" style="115" customWidth="1"/>
    <col min="517" max="517" width="14.85546875" style="115" customWidth="1"/>
    <col min="518" max="518" width="17" style="115" customWidth="1"/>
    <col min="519" max="519" width="15" style="115" customWidth="1"/>
    <col min="520" max="520" width="14.5703125" style="115" customWidth="1"/>
    <col min="521" max="521" width="14" style="115" customWidth="1"/>
    <col min="522" max="522" width="17.28515625" style="115" customWidth="1"/>
    <col min="523" max="523" width="12.140625" style="115" customWidth="1"/>
    <col min="524" max="524" width="9" style="115" customWidth="1"/>
    <col min="525" max="768" width="9.140625" style="115"/>
    <col min="769" max="769" width="6.5703125" style="115" customWidth="1"/>
    <col min="770" max="770" width="20.28515625" style="115" customWidth="1"/>
    <col min="771" max="771" width="16.28515625" style="115" customWidth="1"/>
    <col min="772" max="772" width="17.140625" style="115" customWidth="1"/>
    <col min="773" max="773" width="14.85546875" style="115" customWidth="1"/>
    <col min="774" max="774" width="17" style="115" customWidth="1"/>
    <col min="775" max="775" width="15" style="115" customWidth="1"/>
    <col min="776" max="776" width="14.5703125" style="115" customWidth="1"/>
    <col min="777" max="777" width="14" style="115" customWidth="1"/>
    <col min="778" max="778" width="17.28515625" style="115" customWidth="1"/>
    <col min="779" max="779" width="12.140625" style="115" customWidth="1"/>
    <col min="780" max="780" width="9" style="115" customWidth="1"/>
    <col min="781" max="1024" width="9.140625" style="115"/>
    <col min="1025" max="1025" width="6.5703125" style="115" customWidth="1"/>
    <col min="1026" max="1026" width="20.28515625" style="115" customWidth="1"/>
    <col min="1027" max="1027" width="16.28515625" style="115" customWidth="1"/>
    <col min="1028" max="1028" width="17.140625" style="115" customWidth="1"/>
    <col min="1029" max="1029" width="14.85546875" style="115" customWidth="1"/>
    <col min="1030" max="1030" width="17" style="115" customWidth="1"/>
    <col min="1031" max="1031" width="15" style="115" customWidth="1"/>
    <col min="1032" max="1032" width="14.5703125" style="115" customWidth="1"/>
    <col min="1033" max="1033" width="14" style="115" customWidth="1"/>
    <col min="1034" max="1034" width="17.28515625" style="115" customWidth="1"/>
    <col min="1035" max="1035" width="12.140625" style="115" customWidth="1"/>
    <col min="1036" max="1036" width="9" style="115" customWidth="1"/>
    <col min="1037" max="1280" width="9.140625" style="115"/>
    <col min="1281" max="1281" width="6.5703125" style="115" customWidth="1"/>
    <col min="1282" max="1282" width="20.28515625" style="115" customWidth="1"/>
    <col min="1283" max="1283" width="16.28515625" style="115" customWidth="1"/>
    <col min="1284" max="1284" width="17.140625" style="115" customWidth="1"/>
    <col min="1285" max="1285" width="14.85546875" style="115" customWidth="1"/>
    <col min="1286" max="1286" width="17" style="115" customWidth="1"/>
    <col min="1287" max="1287" width="15" style="115" customWidth="1"/>
    <col min="1288" max="1288" width="14.5703125" style="115" customWidth="1"/>
    <col min="1289" max="1289" width="14" style="115" customWidth="1"/>
    <col min="1290" max="1290" width="17.28515625" style="115" customWidth="1"/>
    <col min="1291" max="1291" width="12.140625" style="115" customWidth="1"/>
    <col min="1292" max="1292" width="9" style="115" customWidth="1"/>
    <col min="1293" max="1536" width="9.140625" style="115"/>
    <col min="1537" max="1537" width="6.5703125" style="115" customWidth="1"/>
    <col min="1538" max="1538" width="20.28515625" style="115" customWidth="1"/>
    <col min="1539" max="1539" width="16.28515625" style="115" customWidth="1"/>
    <col min="1540" max="1540" width="17.140625" style="115" customWidth="1"/>
    <col min="1541" max="1541" width="14.85546875" style="115" customWidth="1"/>
    <col min="1542" max="1542" width="17" style="115" customWidth="1"/>
    <col min="1543" max="1543" width="15" style="115" customWidth="1"/>
    <col min="1544" max="1544" width="14.5703125" style="115" customWidth="1"/>
    <col min="1545" max="1545" width="14" style="115" customWidth="1"/>
    <col min="1546" max="1546" width="17.28515625" style="115" customWidth="1"/>
    <col min="1547" max="1547" width="12.140625" style="115" customWidth="1"/>
    <col min="1548" max="1548" width="9" style="115" customWidth="1"/>
    <col min="1549" max="1792" width="9.140625" style="115"/>
    <col min="1793" max="1793" width="6.5703125" style="115" customWidth="1"/>
    <col min="1794" max="1794" width="20.28515625" style="115" customWidth="1"/>
    <col min="1795" max="1795" width="16.28515625" style="115" customWidth="1"/>
    <col min="1796" max="1796" width="17.140625" style="115" customWidth="1"/>
    <col min="1797" max="1797" width="14.85546875" style="115" customWidth="1"/>
    <col min="1798" max="1798" width="17" style="115" customWidth="1"/>
    <col min="1799" max="1799" width="15" style="115" customWidth="1"/>
    <col min="1800" max="1800" width="14.5703125" style="115" customWidth="1"/>
    <col min="1801" max="1801" width="14" style="115" customWidth="1"/>
    <col min="1802" max="1802" width="17.28515625" style="115" customWidth="1"/>
    <col min="1803" max="1803" width="12.140625" style="115" customWidth="1"/>
    <col min="1804" max="1804" width="9" style="115" customWidth="1"/>
    <col min="1805" max="2048" width="9.140625" style="115"/>
    <col min="2049" max="2049" width="6.5703125" style="115" customWidth="1"/>
    <col min="2050" max="2050" width="20.28515625" style="115" customWidth="1"/>
    <col min="2051" max="2051" width="16.28515625" style="115" customWidth="1"/>
    <col min="2052" max="2052" width="17.140625" style="115" customWidth="1"/>
    <col min="2053" max="2053" width="14.85546875" style="115" customWidth="1"/>
    <col min="2054" max="2054" width="17" style="115" customWidth="1"/>
    <col min="2055" max="2055" width="15" style="115" customWidth="1"/>
    <col min="2056" max="2056" width="14.5703125" style="115" customWidth="1"/>
    <col min="2057" max="2057" width="14" style="115" customWidth="1"/>
    <col min="2058" max="2058" width="17.28515625" style="115" customWidth="1"/>
    <col min="2059" max="2059" width="12.140625" style="115" customWidth="1"/>
    <col min="2060" max="2060" width="9" style="115" customWidth="1"/>
    <col min="2061" max="2304" width="9.140625" style="115"/>
    <col min="2305" max="2305" width="6.5703125" style="115" customWidth="1"/>
    <col min="2306" max="2306" width="20.28515625" style="115" customWidth="1"/>
    <col min="2307" max="2307" width="16.28515625" style="115" customWidth="1"/>
    <col min="2308" max="2308" width="17.140625" style="115" customWidth="1"/>
    <col min="2309" max="2309" width="14.85546875" style="115" customWidth="1"/>
    <col min="2310" max="2310" width="17" style="115" customWidth="1"/>
    <col min="2311" max="2311" width="15" style="115" customWidth="1"/>
    <col min="2312" max="2312" width="14.5703125" style="115" customWidth="1"/>
    <col min="2313" max="2313" width="14" style="115" customWidth="1"/>
    <col min="2314" max="2314" width="17.28515625" style="115" customWidth="1"/>
    <col min="2315" max="2315" width="12.140625" style="115" customWidth="1"/>
    <col min="2316" max="2316" width="9" style="115" customWidth="1"/>
    <col min="2317" max="2560" width="9.140625" style="115"/>
    <col min="2561" max="2561" width="6.5703125" style="115" customWidth="1"/>
    <col min="2562" max="2562" width="20.28515625" style="115" customWidth="1"/>
    <col min="2563" max="2563" width="16.28515625" style="115" customWidth="1"/>
    <col min="2564" max="2564" width="17.140625" style="115" customWidth="1"/>
    <col min="2565" max="2565" width="14.85546875" style="115" customWidth="1"/>
    <col min="2566" max="2566" width="17" style="115" customWidth="1"/>
    <col min="2567" max="2567" width="15" style="115" customWidth="1"/>
    <col min="2568" max="2568" width="14.5703125" style="115" customWidth="1"/>
    <col min="2569" max="2569" width="14" style="115" customWidth="1"/>
    <col min="2570" max="2570" width="17.28515625" style="115" customWidth="1"/>
    <col min="2571" max="2571" width="12.140625" style="115" customWidth="1"/>
    <col min="2572" max="2572" width="9" style="115" customWidth="1"/>
    <col min="2573" max="2816" width="9.140625" style="115"/>
    <col min="2817" max="2817" width="6.5703125" style="115" customWidth="1"/>
    <col min="2818" max="2818" width="20.28515625" style="115" customWidth="1"/>
    <col min="2819" max="2819" width="16.28515625" style="115" customWidth="1"/>
    <col min="2820" max="2820" width="17.140625" style="115" customWidth="1"/>
    <col min="2821" max="2821" width="14.85546875" style="115" customWidth="1"/>
    <col min="2822" max="2822" width="17" style="115" customWidth="1"/>
    <col min="2823" max="2823" width="15" style="115" customWidth="1"/>
    <col min="2824" max="2824" width="14.5703125" style="115" customWidth="1"/>
    <col min="2825" max="2825" width="14" style="115" customWidth="1"/>
    <col min="2826" max="2826" width="17.28515625" style="115" customWidth="1"/>
    <col min="2827" max="2827" width="12.140625" style="115" customWidth="1"/>
    <col min="2828" max="2828" width="9" style="115" customWidth="1"/>
    <col min="2829" max="3072" width="9.140625" style="115"/>
    <col min="3073" max="3073" width="6.5703125" style="115" customWidth="1"/>
    <col min="3074" max="3074" width="20.28515625" style="115" customWidth="1"/>
    <col min="3075" max="3075" width="16.28515625" style="115" customWidth="1"/>
    <col min="3076" max="3076" width="17.140625" style="115" customWidth="1"/>
    <col min="3077" max="3077" width="14.85546875" style="115" customWidth="1"/>
    <col min="3078" max="3078" width="17" style="115" customWidth="1"/>
    <col min="3079" max="3079" width="15" style="115" customWidth="1"/>
    <col min="3080" max="3080" width="14.5703125" style="115" customWidth="1"/>
    <col min="3081" max="3081" width="14" style="115" customWidth="1"/>
    <col min="3082" max="3082" width="17.28515625" style="115" customWidth="1"/>
    <col min="3083" max="3083" width="12.140625" style="115" customWidth="1"/>
    <col min="3084" max="3084" width="9" style="115" customWidth="1"/>
    <col min="3085" max="3328" width="9.140625" style="115"/>
    <col min="3329" max="3329" width="6.5703125" style="115" customWidth="1"/>
    <col min="3330" max="3330" width="20.28515625" style="115" customWidth="1"/>
    <col min="3331" max="3331" width="16.28515625" style="115" customWidth="1"/>
    <col min="3332" max="3332" width="17.140625" style="115" customWidth="1"/>
    <col min="3333" max="3333" width="14.85546875" style="115" customWidth="1"/>
    <col min="3334" max="3334" width="17" style="115" customWidth="1"/>
    <col min="3335" max="3335" width="15" style="115" customWidth="1"/>
    <col min="3336" max="3336" width="14.5703125" style="115" customWidth="1"/>
    <col min="3337" max="3337" width="14" style="115" customWidth="1"/>
    <col min="3338" max="3338" width="17.28515625" style="115" customWidth="1"/>
    <col min="3339" max="3339" width="12.140625" style="115" customWidth="1"/>
    <col min="3340" max="3340" width="9" style="115" customWidth="1"/>
    <col min="3341" max="3584" width="9.140625" style="115"/>
    <col min="3585" max="3585" width="6.5703125" style="115" customWidth="1"/>
    <col min="3586" max="3586" width="20.28515625" style="115" customWidth="1"/>
    <col min="3587" max="3587" width="16.28515625" style="115" customWidth="1"/>
    <col min="3588" max="3588" width="17.140625" style="115" customWidth="1"/>
    <col min="3589" max="3589" width="14.85546875" style="115" customWidth="1"/>
    <col min="3590" max="3590" width="17" style="115" customWidth="1"/>
    <col min="3591" max="3591" width="15" style="115" customWidth="1"/>
    <col min="3592" max="3592" width="14.5703125" style="115" customWidth="1"/>
    <col min="3593" max="3593" width="14" style="115" customWidth="1"/>
    <col min="3594" max="3594" width="17.28515625" style="115" customWidth="1"/>
    <col min="3595" max="3595" width="12.140625" style="115" customWidth="1"/>
    <col min="3596" max="3596" width="9" style="115" customWidth="1"/>
    <col min="3597" max="3840" width="9.140625" style="115"/>
    <col min="3841" max="3841" width="6.5703125" style="115" customWidth="1"/>
    <col min="3842" max="3842" width="20.28515625" style="115" customWidth="1"/>
    <col min="3843" max="3843" width="16.28515625" style="115" customWidth="1"/>
    <col min="3844" max="3844" width="17.140625" style="115" customWidth="1"/>
    <col min="3845" max="3845" width="14.85546875" style="115" customWidth="1"/>
    <col min="3846" max="3846" width="17" style="115" customWidth="1"/>
    <col min="3847" max="3847" width="15" style="115" customWidth="1"/>
    <col min="3848" max="3848" width="14.5703125" style="115" customWidth="1"/>
    <col min="3849" max="3849" width="14" style="115" customWidth="1"/>
    <col min="3850" max="3850" width="17.28515625" style="115" customWidth="1"/>
    <col min="3851" max="3851" width="12.140625" style="115" customWidth="1"/>
    <col min="3852" max="3852" width="9" style="115" customWidth="1"/>
    <col min="3853" max="4096" width="9.140625" style="115"/>
    <col min="4097" max="4097" width="6.5703125" style="115" customWidth="1"/>
    <col min="4098" max="4098" width="20.28515625" style="115" customWidth="1"/>
    <col min="4099" max="4099" width="16.28515625" style="115" customWidth="1"/>
    <col min="4100" max="4100" width="17.140625" style="115" customWidth="1"/>
    <col min="4101" max="4101" width="14.85546875" style="115" customWidth="1"/>
    <col min="4102" max="4102" width="17" style="115" customWidth="1"/>
    <col min="4103" max="4103" width="15" style="115" customWidth="1"/>
    <col min="4104" max="4104" width="14.5703125" style="115" customWidth="1"/>
    <col min="4105" max="4105" width="14" style="115" customWidth="1"/>
    <col min="4106" max="4106" width="17.28515625" style="115" customWidth="1"/>
    <col min="4107" max="4107" width="12.140625" style="115" customWidth="1"/>
    <col min="4108" max="4108" width="9" style="115" customWidth="1"/>
    <col min="4109" max="4352" width="9.140625" style="115"/>
    <col min="4353" max="4353" width="6.5703125" style="115" customWidth="1"/>
    <col min="4354" max="4354" width="20.28515625" style="115" customWidth="1"/>
    <col min="4355" max="4355" width="16.28515625" style="115" customWidth="1"/>
    <col min="4356" max="4356" width="17.140625" style="115" customWidth="1"/>
    <col min="4357" max="4357" width="14.85546875" style="115" customWidth="1"/>
    <col min="4358" max="4358" width="17" style="115" customWidth="1"/>
    <col min="4359" max="4359" width="15" style="115" customWidth="1"/>
    <col min="4360" max="4360" width="14.5703125" style="115" customWidth="1"/>
    <col min="4361" max="4361" width="14" style="115" customWidth="1"/>
    <col min="4362" max="4362" width="17.28515625" style="115" customWidth="1"/>
    <col min="4363" max="4363" width="12.140625" style="115" customWidth="1"/>
    <col min="4364" max="4364" width="9" style="115" customWidth="1"/>
    <col min="4365" max="4608" width="9.140625" style="115"/>
    <col min="4609" max="4609" width="6.5703125" style="115" customWidth="1"/>
    <col min="4610" max="4610" width="20.28515625" style="115" customWidth="1"/>
    <col min="4611" max="4611" width="16.28515625" style="115" customWidth="1"/>
    <col min="4612" max="4612" width="17.140625" style="115" customWidth="1"/>
    <col min="4613" max="4613" width="14.85546875" style="115" customWidth="1"/>
    <col min="4614" max="4614" width="17" style="115" customWidth="1"/>
    <col min="4615" max="4615" width="15" style="115" customWidth="1"/>
    <col min="4616" max="4616" width="14.5703125" style="115" customWidth="1"/>
    <col min="4617" max="4617" width="14" style="115" customWidth="1"/>
    <col min="4618" max="4618" width="17.28515625" style="115" customWidth="1"/>
    <col min="4619" max="4619" width="12.140625" style="115" customWidth="1"/>
    <col min="4620" max="4620" width="9" style="115" customWidth="1"/>
    <col min="4621" max="4864" width="9.140625" style="115"/>
    <col min="4865" max="4865" width="6.5703125" style="115" customWidth="1"/>
    <col min="4866" max="4866" width="20.28515625" style="115" customWidth="1"/>
    <col min="4867" max="4867" width="16.28515625" style="115" customWidth="1"/>
    <col min="4868" max="4868" width="17.140625" style="115" customWidth="1"/>
    <col min="4869" max="4869" width="14.85546875" style="115" customWidth="1"/>
    <col min="4870" max="4870" width="17" style="115" customWidth="1"/>
    <col min="4871" max="4871" width="15" style="115" customWidth="1"/>
    <col min="4872" max="4872" width="14.5703125" style="115" customWidth="1"/>
    <col min="4873" max="4873" width="14" style="115" customWidth="1"/>
    <col min="4874" max="4874" width="17.28515625" style="115" customWidth="1"/>
    <col min="4875" max="4875" width="12.140625" style="115" customWidth="1"/>
    <col min="4876" max="4876" width="9" style="115" customWidth="1"/>
    <col min="4877" max="5120" width="9.140625" style="115"/>
    <col min="5121" max="5121" width="6.5703125" style="115" customWidth="1"/>
    <col min="5122" max="5122" width="20.28515625" style="115" customWidth="1"/>
    <col min="5123" max="5123" width="16.28515625" style="115" customWidth="1"/>
    <col min="5124" max="5124" width="17.140625" style="115" customWidth="1"/>
    <col min="5125" max="5125" width="14.85546875" style="115" customWidth="1"/>
    <col min="5126" max="5126" width="17" style="115" customWidth="1"/>
    <col min="5127" max="5127" width="15" style="115" customWidth="1"/>
    <col min="5128" max="5128" width="14.5703125" style="115" customWidth="1"/>
    <col min="5129" max="5129" width="14" style="115" customWidth="1"/>
    <col min="5130" max="5130" width="17.28515625" style="115" customWidth="1"/>
    <col min="5131" max="5131" width="12.140625" style="115" customWidth="1"/>
    <col min="5132" max="5132" width="9" style="115" customWidth="1"/>
    <col min="5133" max="5376" width="9.140625" style="115"/>
    <col min="5377" max="5377" width="6.5703125" style="115" customWidth="1"/>
    <col min="5378" max="5378" width="20.28515625" style="115" customWidth="1"/>
    <col min="5379" max="5379" width="16.28515625" style="115" customWidth="1"/>
    <col min="5380" max="5380" width="17.140625" style="115" customWidth="1"/>
    <col min="5381" max="5381" width="14.85546875" style="115" customWidth="1"/>
    <col min="5382" max="5382" width="17" style="115" customWidth="1"/>
    <col min="5383" max="5383" width="15" style="115" customWidth="1"/>
    <col min="5384" max="5384" width="14.5703125" style="115" customWidth="1"/>
    <col min="5385" max="5385" width="14" style="115" customWidth="1"/>
    <col min="5386" max="5386" width="17.28515625" style="115" customWidth="1"/>
    <col min="5387" max="5387" width="12.140625" style="115" customWidth="1"/>
    <col min="5388" max="5388" width="9" style="115" customWidth="1"/>
    <col min="5389" max="5632" width="9.140625" style="115"/>
    <col min="5633" max="5633" width="6.5703125" style="115" customWidth="1"/>
    <col min="5634" max="5634" width="20.28515625" style="115" customWidth="1"/>
    <col min="5635" max="5635" width="16.28515625" style="115" customWidth="1"/>
    <col min="5636" max="5636" width="17.140625" style="115" customWidth="1"/>
    <col min="5637" max="5637" width="14.85546875" style="115" customWidth="1"/>
    <col min="5638" max="5638" width="17" style="115" customWidth="1"/>
    <col min="5639" max="5639" width="15" style="115" customWidth="1"/>
    <col min="5640" max="5640" width="14.5703125" style="115" customWidth="1"/>
    <col min="5641" max="5641" width="14" style="115" customWidth="1"/>
    <col min="5642" max="5642" width="17.28515625" style="115" customWidth="1"/>
    <col min="5643" max="5643" width="12.140625" style="115" customWidth="1"/>
    <col min="5644" max="5644" width="9" style="115" customWidth="1"/>
    <col min="5645" max="5888" width="9.140625" style="115"/>
    <col min="5889" max="5889" width="6.5703125" style="115" customWidth="1"/>
    <col min="5890" max="5890" width="20.28515625" style="115" customWidth="1"/>
    <col min="5891" max="5891" width="16.28515625" style="115" customWidth="1"/>
    <col min="5892" max="5892" width="17.140625" style="115" customWidth="1"/>
    <col min="5893" max="5893" width="14.85546875" style="115" customWidth="1"/>
    <col min="5894" max="5894" width="17" style="115" customWidth="1"/>
    <col min="5895" max="5895" width="15" style="115" customWidth="1"/>
    <col min="5896" max="5896" width="14.5703125" style="115" customWidth="1"/>
    <col min="5897" max="5897" width="14" style="115" customWidth="1"/>
    <col min="5898" max="5898" width="17.28515625" style="115" customWidth="1"/>
    <col min="5899" max="5899" width="12.140625" style="115" customWidth="1"/>
    <col min="5900" max="5900" width="9" style="115" customWidth="1"/>
    <col min="5901" max="6144" width="9.140625" style="115"/>
    <col min="6145" max="6145" width="6.5703125" style="115" customWidth="1"/>
    <col min="6146" max="6146" width="20.28515625" style="115" customWidth="1"/>
    <col min="6147" max="6147" width="16.28515625" style="115" customWidth="1"/>
    <col min="6148" max="6148" width="17.140625" style="115" customWidth="1"/>
    <col min="6149" max="6149" width="14.85546875" style="115" customWidth="1"/>
    <col min="6150" max="6150" width="17" style="115" customWidth="1"/>
    <col min="6151" max="6151" width="15" style="115" customWidth="1"/>
    <col min="6152" max="6152" width="14.5703125" style="115" customWidth="1"/>
    <col min="6153" max="6153" width="14" style="115" customWidth="1"/>
    <col min="6154" max="6154" width="17.28515625" style="115" customWidth="1"/>
    <col min="6155" max="6155" width="12.140625" style="115" customWidth="1"/>
    <col min="6156" max="6156" width="9" style="115" customWidth="1"/>
    <col min="6157" max="6400" width="9.140625" style="115"/>
    <col min="6401" max="6401" width="6.5703125" style="115" customWidth="1"/>
    <col min="6402" max="6402" width="20.28515625" style="115" customWidth="1"/>
    <col min="6403" max="6403" width="16.28515625" style="115" customWidth="1"/>
    <col min="6404" max="6404" width="17.140625" style="115" customWidth="1"/>
    <col min="6405" max="6405" width="14.85546875" style="115" customWidth="1"/>
    <col min="6406" max="6406" width="17" style="115" customWidth="1"/>
    <col min="6407" max="6407" width="15" style="115" customWidth="1"/>
    <col min="6408" max="6408" width="14.5703125" style="115" customWidth="1"/>
    <col min="6409" max="6409" width="14" style="115" customWidth="1"/>
    <col min="6410" max="6410" width="17.28515625" style="115" customWidth="1"/>
    <col min="6411" max="6411" width="12.140625" style="115" customWidth="1"/>
    <col min="6412" max="6412" width="9" style="115" customWidth="1"/>
    <col min="6413" max="6656" width="9.140625" style="115"/>
    <col min="6657" max="6657" width="6.5703125" style="115" customWidth="1"/>
    <col min="6658" max="6658" width="20.28515625" style="115" customWidth="1"/>
    <col min="6659" max="6659" width="16.28515625" style="115" customWidth="1"/>
    <col min="6660" max="6660" width="17.140625" style="115" customWidth="1"/>
    <col min="6661" max="6661" width="14.85546875" style="115" customWidth="1"/>
    <col min="6662" max="6662" width="17" style="115" customWidth="1"/>
    <col min="6663" max="6663" width="15" style="115" customWidth="1"/>
    <col min="6664" max="6664" width="14.5703125" style="115" customWidth="1"/>
    <col min="6665" max="6665" width="14" style="115" customWidth="1"/>
    <col min="6666" max="6666" width="17.28515625" style="115" customWidth="1"/>
    <col min="6667" max="6667" width="12.140625" style="115" customWidth="1"/>
    <col min="6668" max="6668" width="9" style="115" customWidth="1"/>
    <col min="6669" max="6912" width="9.140625" style="115"/>
    <col min="6913" max="6913" width="6.5703125" style="115" customWidth="1"/>
    <col min="6914" max="6914" width="20.28515625" style="115" customWidth="1"/>
    <col min="6915" max="6915" width="16.28515625" style="115" customWidth="1"/>
    <col min="6916" max="6916" width="17.140625" style="115" customWidth="1"/>
    <col min="6917" max="6917" width="14.85546875" style="115" customWidth="1"/>
    <col min="6918" max="6918" width="17" style="115" customWidth="1"/>
    <col min="6919" max="6919" width="15" style="115" customWidth="1"/>
    <col min="6920" max="6920" width="14.5703125" style="115" customWidth="1"/>
    <col min="6921" max="6921" width="14" style="115" customWidth="1"/>
    <col min="6922" max="6922" width="17.28515625" style="115" customWidth="1"/>
    <col min="6923" max="6923" width="12.140625" style="115" customWidth="1"/>
    <col min="6924" max="6924" width="9" style="115" customWidth="1"/>
    <col min="6925" max="7168" width="9.140625" style="115"/>
    <col min="7169" max="7169" width="6.5703125" style="115" customWidth="1"/>
    <col min="7170" max="7170" width="20.28515625" style="115" customWidth="1"/>
    <col min="7171" max="7171" width="16.28515625" style="115" customWidth="1"/>
    <col min="7172" max="7172" width="17.140625" style="115" customWidth="1"/>
    <col min="7173" max="7173" width="14.85546875" style="115" customWidth="1"/>
    <col min="7174" max="7174" width="17" style="115" customWidth="1"/>
    <col min="7175" max="7175" width="15" style="115" customWidth="1"/>
    <col min="7176" max="7176" width="14.5703125" style="115" customWidth="1"/>
    <col min="7177" max="7177" width="14" style="115" customWidth="1"/>
    <col min="7178" max="7178" width="17.28515625" style="115" customWidth="1"/>
    <col min="7179" max="7179" width="12.140625" style="115" customWidth="1"/>
    <col min="7180" max="7180" width="9" style="115" customWidth="1"/>
    <col min="7181" max="7424" width="9.140625" style="115"/>
    <col min="7425" max="7425" width="6.5703125" style="115" customWidth="1"/>
    <col min="7426" max="7426" width="20.28515625" style="115" customWidth="1"/>
    <col min="7427" max="7427" width="16.28515625" style="115" customWidth="1"/>
    <col min="7428" max="7428" width="17.140625" style="115" customWidth="1"/>
    <col min="7429" max="7429" width="14.85546875" style="115" customWidth="1"/>
    <col min="7430" max="7430" width="17" style="115" customWidth="1"/>
    <col min="7431" max="7431" width="15" style="115" customWidth="1"/>
    <col min="7432" max="7432" width="14.5703125" style="115" customWidth="1"/>
    <col min="7433" max="7433" width="14" style="115" customWidth="1"/>
    <col min="7434" max="7434" width="17.28515625" style="115" customWidth="1"/>
    <col min="7435" max="7435" width="12.140625" style="115" customWidth="1"/>
    <col min="7436" max="7436" width="9" style="115" customWidth="1"/>
    <col min="7437" max="7680" width="9.140625" style="115"/>
    <col min="7681" max="7681" width="6.5703125" style="115" customWidth="1"/>
    <col min="7682" max="7682" width="20.28515625" style="115" customWidth="1"/>
    <col min="7683" max="7683" width="16.28515625" style="115" customWidth="1"/>
    <col min="7684" max="7684" width="17.140625" style="115" customWidth="1"/>
    <col min="7685" max="7685" width="14.85546875" style="115" customWidth="1"/>
    <col min="7686" max="7686" width="17" style="115" customWidth="1"/>
    <col min="7687" max="7687" width="15" style="115" customWidth="1"/>
    <col min="7688" max="7688" width="14.5703125" style="115" customWidth="1"/>
    <col min="7689" max="7689" width="14" style="115" customWidth="1"/>
    <col min="7690" max="7690" width="17.28515625" style="115" customWidth="1"/>
    <col min="7691" max="7691" width="12.140625" style="115" customWidth="1"/>
    <col min="7692" max="7692" width="9" style="115" customWidth="1"/>
    <col min="7693" max="7936" width="9.140625" style="115"/>
    <col min="7937" max="7937" width="6.5703125" style="115" customWidth="1"/>
    <col min="7938" max="7938" width="20.28515625" style="115" customWidth="1"/>
    <col min="7939" max="7939" width="16.28515625" style="115" customWidth="1"/>
    <col min="7940" max="7940" width="17.140625" style="115" customWidth="1"/>
    <col min="7941" max="7941" width="14.85546875" style="115" customWidth="1"/>
    <col min="7942" max="7942" width="17" style="115" customWidth="1"/>
    <col min="7943" max="7943" width="15" style="115" customWidth="1"/>
    <col min="7944" max="7944" width="14.5703125" style="115" customWidth="1"/>
    <col min="7945" max="7945" width="14" style="115" customWidth="1"/>
    <col min="7946" max="7946" width="17.28515625" style="115" customWidth="1"/>
    <col min="7947" max="7947" width="12.140625" style="115" customWidth="1"/>
    <col min="7948" max="7948" width="9" style="115" customWidth="1"/>
    <col min="7949" max="8192" width="9.140625" style="115"/>
    <col min="8193" max="8193" width="6.5703125" style="115" customWidth="1"/>
    <col min="8194" max="8194" width="20.28515625" style="115" customWidth="1"/>
    <col min="8195" max="8195" width="16.28515625" style="115" customWidth="1"/>
    <col min="8196" max="8196" width="17.140625" style="115" customWidth="1"/>
    <col min="8197" max="8197" width="14.85546875" style="115" customWidth="1"/>
    <col min="8198" max="8198" width="17" style="115" customWidth="1"/>
    <col min="8199" max="8199" width="15" style="115" customWidth="1"/>
    <col min="8200" max="8200" width="14.5703125" style="115" customWidth="1"/>
    <col min="8201" max="8201" width="14" style="115" customWidth="1"/>
    <col min="8202" max="8202" width="17.28515625" style="115" customWidth="1"/>
    <col min="8203" max="8203" width="12.140625" style="115" customWidth="1"/>
    <col min="8204" max="8204" width="9" style="115" customWidth="1"/>
    <col min="8205" max="8448" width="9.140625" style="115"/>
    <col min="8449" max="8449" width="6.5703125" style="115" customWidth="1"/>
    <col min="8450" max="8450" width="20.28515625" style="115" customWidth="1"/>
    <col min="8451" max="8451" width="16.28515625" style="115" customWidth="1"/>
    <col min="8452" max="8452" width="17.140625" style="115" customWidth="1"/>
    <col min="8453" max="8453" width="14.85546875" style="115" customWidth="1"/>
    <col min="8454" max="8454" width="17" style="115" customWidth="1"/>
    <col min="8455" max="8455" width="15" style="115" customWidth="1"/>
    <col min="8456" max="8456" width="14.5703125" style="115" customWidth="1"/>
    <col min="8457" max="8457" width="14" style="115" customWidth="1"/>
    <col min="8458" max="8458" width="17.28515625" style="115" customWidth="1"/>
    <col min="8459" max="8459" width="12.140625" style="115" customWidth="1"/>
    <col min="8460" max="8460" width="9" style="115" customWidth="1"/>
    <col min="8461" max="8704" width="9.140625" style="115"/>
    <col min="8705" max="8705" width="6.5703125" style="115" customWidth="1"/>
    <col min="8706" max="8706" width="20.28515625" style="115" customWidth="1"/>
    <col min="8707" max="8707" width="16.28515625" style="115" customWidth="1"/>
    <col min="8708" max="8708" width="17.140625" style="115" customWidth="1"/>
    <col min="8709" max="8709" width="14.85546875" style="115" customWidth="1"/>
    <col min="8710" max="8710" width="17" style="115" customWidth="1"/>
    <col min="8711" max="8711" width="15" style="115" customWidth="1"/>
    <col min="8712" max="8712" width="14.5703125" style="115" customWidth="1"/>
    <col min="8713" max="8713" width="14" style="115" customWidth="1"/>
    <col min="8714" max="8714" width="17.28515625" style="115" customWidth="1"/>
    <col min="8715" max="8715" width="12.140625" style="115" customWidth="1"/>
    <col min="8716" max="8716" width="9" style="115" customWidth="1"/>
    <col min="8717" max="8960" width="9.140625" style="115"/>
    <col min="8961" max="8961" width="6.5703125" style="115" customWidth="1"/>
    <col min="8962" max="8962" width="20.28515625" style="115" customWidth="1"/>
    <col min="8963" max="8963" width="16.28515625" style="115" customWidth="1"/>
    <col min="8964" max="8964" width="17.140625" style="115" customWidth="1"/>
    <col min="8965" max="8965" width="14.85546875" style="115" customWidth="1"/>
    <col min="8966" max="8966" width="17" style="115" customWidth="1"/>
    <col min="8967" max="8967" width="15" style="115" customWidth="1"/>
    <col min="8968" max="8968" width="14.5703125" style="115" customWidth="1"/>
    <col min="8969" max="8969" width="14" style="115" customWidth="1"/>
    <col min="8970" max="8970" width="17.28515625" style="115" customWidth="1"/>
    <col min="8971" max="8971" width="12.140625" style="115" customWidth="1"/>
    <col min="8972" max="8972" width="9" style="115" customWidth="1"/>
    <col min="8973" max="9216" width="9.140625" style="115"/>
    <col min="9217" max="9217" width="6.5703125" style="115" customWidth="1"/>
    <col min="9218" max="9218" width="20.28515625" style="115" customWidth="1"/>
    <col min="9219" max="9219" width="16.28515625" style="115" customWidth="1"/>
    <col min="9220" max="9220" width="17.140625" style="115" customWidth="1"/>
    <col min="9221" max="9221" width="14.85546875" style="115" customWidth="1"/>
    <col min="9222" max="9222" width="17" style="115" customWidth="1"/>
    <col min="9223" max="9223" width="15" style="115" customWidth="1"/>
    <col min="9224" max="9224" width="14.5703125" style="115" customWidth="1"/>
    <col min="9225" max="9225" width="14" style="115" customWidth="1"/>
    <col min="9226" max="9226" width="17.28515625" style="115" customWidth="1"/>
    <col min="9227" max="9227" width="12.140625" style="115" customWidth="1"/>
    <col min="9228" max="9228" width="9" style="115" customWidth="1"/>
    <col min="9229" max="9472" width="9.140625" style="115"/>
    <col min="9473" max="9473" width="6.5703125" style="115" customWidth="1"/>
    <col min="9474" max="9474" width="20.28515625" style="115" customWidth="1"/>
    <col min="9475" max="9475" width="16.28515625" style="115" customWidth="1"/>
    <col min="9476" max="9476" width="17.140625" style="115" customWidth="1"/>
    <col min="9477" max="9477" width="14.85546875" style="115" customWidth="1"/>
    <col min="9478" max="9478" width="17" style="115" customWidth="1"/>
    <col min="9479" max="9479" width="15" style="115" customWidth="1"/>
    <col min="9480" max="9480" width="14.5703125" style="115" customWidth="1"/>
    <col min="9481" max="9481" width="14" style="115" customWidth="1"/>
    <col min="9482" max="9482" width="17.28515625" style="115" customWidth="1"/>
    <col min="9483" max="9483" width="12.140625" style="115" customWidth="1"/>
    <col min="9484" max="9484" width="9" style="115" customWidth="1"/>
    <col min="9485" max="9728" width="9.140625" style="115"/>
    <col min="9729" max="9729" width="6.5703125" style="115" customWidth="1"/>
    <col min="9730" max="9730" width="20.28515625" style="115" customWidth="1"/>
    <col min="9731" max="9731" width="16.28515625" style="115" customWidth="1"/>
    <col min="9732" max="9732" width="17.140625" style="115" customWidth="1"/>
    <col min="9733" max="9733" width="14.85546875" style="115" customWidth="1"/>
    <col min="9734" max="9734" width="17" style="115" customWidth="1"/>
    <col min="9735" max="9735" width="15" style="115" customWidth="1"/>
    <col min="9736" max="9736" width="14.5703125" style="115" customWidth="1"/>
    <col min="9737" max="9737" width="14" style="115" customWidth="1"/>
    <col min="9738" max="9738" width="17.28515625" style="115" customWidth="1"/>
    <col min="9739" max="9739" width="12.140625" style="115" customWidth="1"/>
    <col min="9740" max="9740" width="9" style="115" customWidth="1"/>
    <col min="9741" max="9984" width="9.140625" style="115"/>
    <col min="9985" max="9985" width="6.5703125" style="115" customWidth="1"/>
    <col min="9986" max="9986" width="20.28515625" style="115" customWidth="1"/>
    <col min="9987" max="9987" width="16.28515625" style="115" customWidth="1"/>
    <col min="9988" max="9988" width="17.140625" style="115" customWidth="1"/>
    <col min="9989" max="9989" width="14.85546875" style="115" customWidth="1"/>
    <col min="9990" max="9990" width="17" style="115" customWidth="1"/>
    <col min="9991" max="9991" width="15" style="115" customWidth="1"/>
    <col min="9992" max="9992" width="14.5703125" style="115" customWidth="1"/>
    <col min="9993" max="9993" width="14" style="115" customWidth="1"/>
    <col min="9994" max="9994" width="17.28515625" style="115" customWidth="1"/>
    <col min="9995" max="9995" width="12.140625" style="115" customWidth="1"/>
    <col min="9996" max="9996" width="9" style="115" customWidth="1"/>
    <col min="9997" max="10240" width="9.140625" style="115"/>
    <col min="10241" max="10241" width="6.5703125" style="115" customWidth="1"/>
    <col min="10242" max="10242" width="20.28515625" style="115" customWidth="1"/>
    <col min="10243" max="10243" width="16.28515625" style="115" customWidth="1"/>
    <col min="10244" max="10244" width="17.140625" style="115" customWidth="1"/>
    <col min="10245" max="10245" width="14.85546875" style="115" customWidth="1"/>
    <col min="10246" max="10246" width="17" style="115" customWidth="1"/>
    <col min="10247" max="10247" width="15" style="115" customWidth="1"/>
    <col min="10248" max="10248" width="14.5703125" style="115" customWidth="1"/>
    <col min="10249" max="10249" width="14" style="115" customWidth="1"/>
    <col min="10250" max="10250" width="17.28515625" style="115" customWidth="1"/>
    <col min="10251" max="10251" width="12.140625" style="115" customWidth="1"/>
    <col min="10252" max="10252" width="9" style="115" customWidth="1"/>
    <col min="10253" max="10496" width="9.140625" style="115"/>
    <col min="10497" max="10497" width="6.5703125" style="115" customWidth="1"/>
    <col min="10498" max="10498" width="20.28515625" style="115" customWidth="1"/>
    <col min="10499" max="10499" width="16.28515625" style="115" customWidth="1"/>
    <col min="10500" max="10500" width="17.140625" style="115" customWidth="1"/>
    <col min="10501" max="10501" width="14.85546875" style="115" customWidth="1"/>
    <col min="10502" max="10502" width="17" style="115" customWidth="1"/>
    <col min="10503" max="10503" width="15" style="115" customWidth="1"/>
    <col min="10504" max="10504" width="14.5703125" style="115" customWidth="1"/>
    <col min="10505" max="10505" width="14" style="115" customWidth="1"/>
    <col min="10506" max="10506" width="17.28515625" style="115" customWidth="1"/>
    <col min="10507" max="10507" width="12.140625" style="115" customWidth="1"/>
    <col min="10508" max="10508" width="9" style="115" customWidth="1"/>
    <col min="10509" max="10752" width="9.140625" style="115"/>
    <col min="10753" max="10753" width="6.5703125" style="115" customWidth="1"/>
    <col min="10754" max="10754" width="20.28515625" style="115" customWidth="1"/>
    <col min="10755" max="10755" width="16.28515625" style="115" customWidth="1"/>
    <col min="10756" max="10756" width="17.140625" style="115" customWidth="1"/>
    <col min="10757" max="10757" width="14.85546875" style="115" customWidth="1"/>
    <col min="10758" max="10758" width="17" style="115" customWidth="1"/>
    <col min="10759" max="10759" width="15" style="115" customWidth="1"/>
    <col min="10760" max="10760" width="14.5703125" style="115" customWidth="1"/>
    <col min="10761" max="10761" width="14" style="115" customWidth="1"/>
    <col min="10762" max="10762" width="17.28515625" style="115" customWidth="1"/>
    <col min="10763" max="10763" width="12.140625" style="115" customWidth="1"/>
    <col min="10764" max="10764" width="9" style="115" customWidth="1"/>
    <col min="10765" max="11008" width="9.140625" style="115"/>
    <col min="11009" max="11009" width="6.5703125" style="115" customWidth="1"/>
    <col min="11010" max="11010" width="20.28515625" style="115" customWidth="1"/>
    <col min="11011" max="11011" width="16.28515625" style="115" customWidth="1"/>
    <col min="11012" max="11012" width="17.140625" style="115" customWidth="1"/>
    <col min="11013" max="11013" width="14.85546875" style="115" customWidth="1"/>
    <col min="11014" max="11014" width="17" style="115" customWidth="1"/>
    <col min="11015" max="11015" width="15" style="115" customWidth="1"/>
    <col min="11016" max="11016" width="14.5703125" style="115" customWidth="1"/>
    <col min="11017" max="11017" width="14" style="115" customWidth="1"/>
    <col min="11018" max="11018" width="17.28515625" style="115" customWidth="1"/>
    <col min="11019" max="11019" width="12.140625" style="115" customWidth="1"/>
    <col min="11020" max="11020" width="9" style="115" customWidth="1"/>
    <col min="11021" max="11264" width="9.140625" style="115"/>
    <col min="11265" max="11265" width="6.5703125" style="115" customWidth="1"/>
    <col min="11266" max="11266" width="20.28515625" style="115" customWidth="1"/>
    <col min="11267" max="11267" width="16.28515625" style="115" customWidth="1"/>
    <col min="11268" max="11268" width="17.140625" style="115" customWidth="1"/>
    <col min="11269" max="11269" width="14.85546875" style="115" customWidth="1"/>
    <col min="11270" max="11270" width="17" style="115" customWidth="1"/>
    <col min="11271" max="11271" width="15" style="115" customWidth="1"/>
    <col min="11272" max="11272" width="14.5703125" style="115" customWidth="1"/>
    <col min="11273" max="11273" width="14" style="115" customWidth="1"/>
    <col min="11274" max="11274" width="17.28515625" style="115" customWidth="1"/>
    <col min="11275" max="11275" width="12.140625" style="115" customWidth="1"/>
    <col min="11276" max="11276" width="9" style="115" customWidth="1"/>
    <col min="11277" max="11520" width="9.140625" style="115"/>
    <col min="11521" max="11521" width="6.5703125" style="115" customWidth="1"/>
    <col min="11522" max="11522" width="20.28515625" style="115" customWidth="1"/>
    <col min="11523" max="11523" width="16.28515625" style="115" customWidth="1"/>
    <col min="11524" max="11524" width="17.140625" style="115" customWidth="1"/>
    <col min="11525" max="11525" width="14.85546875" style="115" customWidth="1"/>
    <col min="11526" max="11526" width="17" style="115" customWidth="1"/>
    <col min="11527" max="11527" width="15" style="115" customWidth="1"/>
    <col min="11528" max="11528" width="14.5703125" style="115" customWidth="1"/>
    <col min="11529" max="11529" width="14" style="115" customWidth="1"/>
    <col min="11530" max="11530" width="17.28515625" style="115" customWidth="1"/>
    <col min="11531" max="11531" width="12.140625" style="115" customWidth="1"/>
    <col min="11532" max="11532" width="9" style="115" customWidth="1"/>
    <col min="11533" max="11776" width="9.140625" style="115"/>
    <col min="11777" max="11777" width="6.5703125" style="115" customWidth="1"/>
    <col min="11778" max="11778" width="20.28515625" style="115" customWidth="1"/>
    <col min="11779" max="11779" width="16.28515625" style="115" customWidth="1"/>
    <col min="11780" max="11780" width="17.140625" style="115" customWidth="1"/>
    <col min="11781" max="11781" width="14.85546875" style="115" customWidth="1"/>
    <col min="11782" max="11782" width="17" style="115" customWidth="1"/>
    <col min="11783" max="11783" width="15" style="115" customWidth="1"/>
    <col min="11784" max="11784" width="14.5703125" style="115" customWidth="1"/>
    <col min="11785" max="11785" width="14" style="115" customWidth="1"/>
    <col min="11786" max="11786" width="17.28515625" style="115" customWidth="1"/>
    <col min="11787" max="11787" width="12.140625" style="115" customWidth="1"/>
    <col min="11788" max="11788" width="9" style="115" customWidth="1"/>
    <col min="11789" max="12032" width="9.140625" style="115"/>
    <col min="12033" max="12033" width="6.5703125" style="115" customWidth="1"/>
    <col min="12034" max="12034" width="20.28515625" style="115" customWidth="1"/>
    <col min="12035" max="12035" width="16.28515625" style="115" customWidth="1"/>
    <col min="12036" max="12036" width="17.140625" style="115" customWidth="1"/>
    <col min="12037" max="12037" width="14.85546875" style="115" customWidth="1"/>
    <col min="12038" max="12038" width="17" style="115" customWidth="1"/>
    <col min="12039" max="12039" width="15" style="115" customWidth="1"/>
    <col min="12040" max="12040" width="14.5703125" style="115" customWidth="1"/>
    <col min="12041" max="12041" width="14" style="115" customWidth="1"/>
    <col min="12042" max="12042" width="17.28515625" style="115" customWidth="1"/>
    <col min="12043" max="12043" width="12.140625" style="115" customWidth="1"/>
    <col min="12044" max="12044" width="9" style="115" customWidth="1"/>
    <col min="12045" max="12288" width="9.140625" style="115"/>
    <col min="12289" max="12289" width="6.5703125" style="115" customWidth="1"/>
    <col min="12290" max="12290" width="20.28515625" style="115" customWidth="1"/>
    <col min="12291" max="12291" width="16.28515625" style="115" customWidth="1"/>
    <col min="12292" max="12292" width="17.140625" style="115" customWidth="1"/>
    <col min="12293" max="12293" width="14.85546875" style="115" customWidth="1"/>
    <col min="12294" max="12294" width="17" style="115" customWidth="1"/>
    <col min="12295" max="12295" width="15" style="115" customWidth="1"/>
    <col min="12296" max="12296" width="14.5703125" style="115" customWidth="1"/>
    <col min="12297" max="12297" width="14" style="115" customWidth="1"/>
    <col min="12298" max="12298" width="17.28515625" style="115" customWidth="1"/>
    <col min="12299" max="12299" width="12.140625" style="115" customWidth="1"/>
    <col min="12300" max="12300" width="9" style="115" customWidth="1"/>
    <col min="12301" max="12544" width="9.140625" style="115"/>
    <col min="12545" max="12545" width="6.5703125" style="115" customWidth="1"/>
    <col min="12546" max="12546" width="20.28515625" style="115" customWidth="1"/>
    <col min="12547" max="12547" width="16.28515625" style="115" customWidth="1"/>
    <col min="12548" max="12548" width="17.140625" style="115" customWidth="1"/>
    <col min="12549" max="12549" width="14.85546875" style="115" customWidth="1"/>
    <col min="12550" max="12550" width="17" style="115" customWidth="1"/>
    <col min="12551" max="12551" width="15" style="115" customWidth="1"/>
    <col min="12552" max="12552" width="14.5703125" style="115" customWidth="1"/>
    <col min="12553" max="12553" width="14" style="115" customWidth="1"/>
    <col min="12554" max="12554" width="17.28515625" style="115" customWidth="1"/>
    <col min="12555" max="12555" width="12.140625" style="115" customWidth="1"/>
    <col min="12556" max="12556" width="9" style="115" customWidth="1"/>
    <col min="12557" max="12800" width="9.140625" style="115"/>
    <col min="12801" max="12801" width="6.5703125" style="115" customWidth="1"/>
    <col min="12802" max="12802" width="20.28515625" style="115" customWidth="1"/>
    <col min="12803" max="12803" width="16.28515625" style="115" customWidth="1"/>
    <col min="12804" max="12804" width="17.140625" style="115" customWidth="1"/>
    <col min="12805" max="12805" width="14.85546875" style="115" customWidth="1"/>
    <col min="12806" max="12806" width="17" style="115" customWidth="1"/>
    <col min="12807" max="12807" width="15" style="115" customWidth="1"/>
    <col min="12808" max="12808" width="14.5703125" style="115" customWidth="1"/>
    <col min="12809" max="12809" width="14" style="115" customWidth="1"/>
    <col min="12810" max="12810" width="17.28515625" style="115" customWidth="1"/>
    <col min="12811" max="12811" width="12.140625" style="115" customWidth="1"/>
    <col min="12812" max="12812" width="9" style="115" customWidth="1"/>
    <col min="12813" max="13056" width="9.140625" style="115"/>
    <col min="13057" max="13057" width="6.5703125" style="115" customWidth="1"/>
    <col min="13058" max="13058" width="20.28515625" style="115" customWidth="1"/>
    <col min="13059" max="13059" width="16.28515625" style="115" customWidth="1"/>
    <col min="13060" max="13060" width="17.140625" style="115" customWidth="1"/>
    <col min="13061" max="13061" width="14.85546875" style="115" customWidth="1"/>
    <col min="13062" max="13062" width="17" style="115" customWidth="1"/>
    <col min="13063" max="13063" width="15" style="115" customWidth="1"/>
    <col min="13064" max="13064" width="14.5703125" style="115" customWidth="1"/>
    <col min="13065" max="13065" width="14" style="115" customWidth="1"/>
    <col min="13066" max="13066" width="17.28515625" style="115" customWidth="1"/>
    <col min="13067" max="13067" width="12.140625" style="115" customWidth="1"/>
    <col min="13068" max="13068" width="9" style="115" customWidth="1"/>
    <col min="13069" max="13312" width="9.140625" style="115"/>
    <col min="13313" max="13313" width="6.5703125" style="115" customWidth="1"/>
    <col min="13314" max="13314" width="20.28515625" style="115" customWidth="1"/>
    <col min="13315" max="13315" width="16.28515625" style="115" customWidth="1"/>
    <col min="13316" max="13316" width="17.140625" style="115" customWidth="1"/>
    <col min="13317" max="13317" width="14.85546875" style="115" customWidth="1"/>
    <col min="13318" max="13318" width="17" style="115" customWidth="1"/>
    <col min="13319" max="13319" width="15" style="115" customWidth="1"/>
    <col min="13320" max="13320" width="14.5703125" style="115" customWidth="1"/>
    <col min="13321" max="13321" width="14" style="115" customWidth="1"/>
    <col min="13322" max="13322" width="17.28515625" style="115" customWidth="1"/>
    <col min="13323" max="13323" width="12.140625" style="115" customWidth="1"/>
    <col min="13324" max="13324" width="9" style="115" customWidth="1"/>
    <col min="13325" max="13568" width="9.140625" style="115"/>
    <col min="13569" max="13569" width="6.5703125" style="115" customWidth="1"/>
    <col min="13570" max="13570" width="20.28515625" style="115" customWidth="1"/>
    <col min="13571" max="13571" width="16.28515625" style="115" customWidth="1"/>
    <col min="13572" max="13572" width="17.140625" style="115" customWidth="1"/>
    <col min="13573" max="13573" width="14.85546875" style="115" customWidth="1"/>
    <col min="13574" max="13574" width="17" style="115" customWidth="1"/>
    <col min="13575" max="13575" width="15" style="115" customWidth="1"/>
    <col min="13576" max="13576" width="14.5703125" style="115" customWidth="1"/>
    <col min="13577" max="13577" width="14" style="115" customWidth="1"/>
    <col min="13578" max="13578" width="17.28515625" style="115" customWidth="1"/>
    <col min="13579" max="13579" width="12.140625" style="115" customWidth="1"/>
    <col min="13580" max="13580" width="9" style="115" customWidth="1"/>
    <col min="13581" max="13824" width="9.140625" style="115"/>
    <col min="13825" max="13825" width="6.5703125" style="115" customWidth="1"/>
    <col min="13826" max="13826" width="20.28515625" style="115" customWidth="1"/>
    <col min="13827" max="13827" width="16.28515625" style="115" customWidth="1"/>
    <col min="13828" max="13828" width="17.140625" style="115" customWidth="1"/>
    <col min="13829" max="13829" width="14.85546875" style="115" customWidth="1"/>
    <col min="13830" max="13830" width="17" style="115" customWidth="1"/>
    <col min="13831" max="13831" width="15" style="115" customWidth="1"/>
    <col min="13832" max="13832" width="14.5703125" style="115" customWidth="1"/>
    <col min="13833" max="13833" width="14" style="115" customWidth="1"/>
    <col min="13834" max="13834" width="17.28515625" style="115" customWidth="1"/>
    <col min="13835" max="13835" width="12.140625" style="115" customWidth="1"/>
    <col min="13836" max="13836" width="9" style="115" customWidth="1"/>
    <col min="13837" max="14080" width="9.140625" style="115"/>
    <col min="14081" max="14081" width="6.5703125" style="115" customWidth="1"/>
    <col min="14082" max="14082" width="20.28515625" style="115" customWidth="1"/>
    <col min="14083" max="14083" width="16.28515625" style="115" customWidth="1"/>
    <col min="14084" max="14084" width="17.140625" style="115" customWidth="1"/>
    <col min="14085" max="14085" width="14.85546875" style="115" customWidth="1"/>
    <col min="14086" max="14086" width="17" style="115" customWidth="1"/>
    <col min="14087" max="14087" width="15" style="115" customWidth="1"/>
    <col min="14088" max="14088" width="14.5703125" style="115" customWidth="1"/>
    <col min="14089" max="14089" width="14" style="115" customWidth="1"/>
    <col min="14090" max="14090" width="17.28515625" style="115" customWidth="1"/>
    <col min="14091" max="14091" width="12.140625" style="115" customWidth="1"/>
    <col min="14092" max="14092" width="9" style="115" customWidth="1"/>
    <col min="14093" max="14336" width="9.140625" style="115"/>
    <col min="14337" max="14337" width="6.5703125" style="115" customWidth="1"/>
    <col min="14338" max="14338" width="20.28515625" style="115" customWidth="1"/>
    <col min="14339" max="14339" width="16.28515625" style="115" customWidth="1"/>
    <col min="14340" max="14340" width="17.140625" style="115" customWidth="1"/>
    <col min="14341" max="14341" width="14.85546875" style="115" customWidth="1"/>
    <col min="14342" max="14342" width="17" style="115" customWidth="1"/>
    <col min="14343" max="14343" width="15" style="115" customWidth="1"/>
    <col min="14344" max="14344" width="14.5703125" style="115" customWidth="1"/>
    <col min="14345" max="14345" width="14" style="115" customWidth="1"/>
    <col min="14346" max="14346" width="17.28515625" style="115" customWidth="1"/>
    <col min="14347" max="14347" width="12.140625" style="115" customWidth="1"/>
    <col min="14348" max="14348" width="9" style="115" customWidth="1"/>
    <col min="14349" max="14592" width="9.140625" style="115"/>
    <col min="14593" max="14593" width="6.5703125" style="115" customWidth="1"/>
    <col min="14594" max="14594" width="20.28515625" style="115" customWidth="1"/>
    <col min="14595" max="14595" width="16.28515625" style="115" customWidth="1"/>
    <col min="14596" max="14596" width="17.140625" style="115" customWidth="1"/>
    <col min="14597" max="14597" width="14.85546875" style="115" customWidth="1"/>
    <col min="14598" max="14598" width="17" style="115" customWidth="1"/>
    <col min="14599" max="14599" width="15" style="115" customWidth="1"/>
    <col min="14600" max="14600" width="14.5703125" style="115" customWidth="1"/>
    <col min="14601" max="14601" width="14" style="115" customWidth="1"/>
    <col min="14602" max="14602" width="17.28515625" style="115" customWidth="1"/>
    <col min="14603" max="14603" width="12.140625" style="115" customWidth="1"/>
    <col min="14604" max="14604" width="9" style="115" customWidth="1"/>
    <col min="14605" max="14848" width="9.140625" style="115"/>
    <col min="14849" max="14849" width="6.5703125" style="115" customWidth="1"/>
    <col min="14850" max="14850" width="20.28515625" style="115" customWidth="1"/>
    <col min="14851" max="14851" width="16.28515625" style="115" customWidth="1"/>
    <col min="14852" max="14852" width="17.140625" style="115" customWidth="1"/>
    <col min="14853" max="14853" width="14.85546875" style="115" customWidth="1"/>
    <col min="14854" max="14854" width="17" style="115" customWidth="1"/>
    <col min="14855" max="14855" width="15" style="115" customWidth="1"/>
    <col min="14856" max="14856" width="14.5703125" style="115" customWidth="1"/>
    <col min="14857" max="14857" width="14" style="115" customWidth="1"/>
    <col min="14858" max="14858" width="17.28515625" style="115" customWidth="1"/>
    <col min="14859" max="14859" width="12.140625" style="115" customWidth="1"/>
    <col min="14860" max="14860" width="9" style="115" customWidth="1"/>
    <col min="14861" max="15104" width="9.140625" style="115"/>
    <col min="15105" max="15105" width="6.5703125" style="115" customWidth="1"/>
    <col min="15106" max="15106" width="20.28515625" style="115" customWidth="1"/>
    <col min="15107" max="15107" width="16.28515625" style="115" customWidth="1"/>
    <col min="15108" max="15108" width="17.140625" style="115" customWidth="1"/>
    <col min="15109" max="15109" width="14.85546875" style="115" customWidth="1"/>
    <col min="15110" max="15110" width="17" style="115" customWidth="1"/>
    <col min="15111" max="15111" width="15" style="115" customWidth="1"/>
    <col min="15112" max="15112" width="14.5703125" style="115" customWidth="1"/>
    <col min="15113" max="15113" width="14" style="115" customWidth="1"/>
    <col min="15114" max="15114" width="17.28515625" style="115" customWidth="1"/>
    <col min="15115" max="15115" width="12.140625" style="115" customWidth="1"/>
    <col min="15116" max="15116" width="9" style="115" customWidth="1"/>
    <col min="15117" max="15360" width="9.140625" style="115"/>
    <col min="15361" max="15361" width="6.5703125" style="115" customWidth="1"/>
    <col min="15362" max="15362" width="20.28515625" style="115" customWidth="1"/>
    <col min="15363" max="15363" width="16.28515625" style="115" customWidth="1"/>
    <col min="15364" max="15364" width="17.140625" style="115" customWidth="1"/>
    <col min="15365" max="15365" width="14.85546875" style="115" customWidth="1"/>
    <col min="15366" max="15366" width="17" style="115" customWidth="1"/>
    <col min="15367" max="15367" width="15" style="115" customWidth="1"/>
    <col min="15368" max="15368" width="14.5703125" style="115" customWidth="1"/>
    <col min="15369" max="15369" width="14" style="115" customWidth="1"/>
    <col min="15370" max="15370" width="17.28515625" style="115" customWidth="1"/>
    <col min="15371" max="15371" width="12.140625" style="115" customWidth="1"/>
    <col min="15372" max="15372" width="9" style="115" customWidth="1"/>
    <col min="15373" max="15616" width="9.140625" style="115"/>
    <col min="15617" max="15617" width="6.5703125" style="115" customWidth="1"/>
    <col min="15618" max="15618" width="20.28515625" style="115" customWidth="1"/>
    <col min="15619" max="15619" width="16.28515625" style="115" customWidth="1"/>
    <col min="15620" max="15620" width="17.140625" style="115" customWidth="1"/>
    <col min="15621" max="15621" width="14.85546875" style="115" customWidth="1"/>
    <col min="15622" max="15622" width="17" style="115" customWidth="1"/>
    <col min="15623" max="15623" width="15" style="115" customWidth="1"/>
    <col min="15624" max="15624" width="14.5703125" style="115" customWidth="1"/>
    <col min="15625" max="15625" width="14" style="115" customWidth="1"/>
    <col min="15626" max="15626" width="17.28515625" style="115" customWidth="1"/>
    <col min="15627" max="15627" width="12.140625" style="115" customWidth="1"/>
    <col min="15628" max="15628" width="9" style="115" customWidth="1"/>
    <col min="15629" max="15872" width="9.140625" style="115"/>
    <col min="15873" max="15873" width="6.5703125" style="115" customWidth="1"/>
    <col min="15874" max="15874" width="20.28515625" style="115" customWidth="1"/>
    <col min="15875" max="15875" width="16.28515625" style="115" customWidth="1"/>
    <col min="15876" max="15876" width="17.140625" style="115" customWidth="1"/>
    <col min="15877" max="15877" width="14.85546875" style="115" customWidth="1"/>
    <col min="15878" max="15878" width="17" style="115" customWidth="1"/>
    <col min="15879" max="15879" width="15" style="115" customWidth="1"/>
    <col min="15880" max="15880" width="14.5703125" style="115" customWidth="1"/>
    <col min="15881" max="15881" width="14" style="115" customWidth="1"/>
    <col min="15882" max="15882" width="17.28515625" style="115" customWidth="1"/>
    <col min="15883" max="15883" width="12.140625" style="115" customWidth="1"/>
    <col min="15884" max="15884" width="9" style="115" customWidth="1"/>
    <col min="15885" max="16128" width="9.140625" style="115"/>
    <col min="16129" max="16129" width="6.5703125" style="115" customWidth="1"/>
    <col min="16130" max="16130" width="20.28515625" style="115" customWidth="1"/>
    <col min="16131" max="16131" width="16.28515625" style="115" customWidth="1"/>
    <col min="16132" max="16132" width="17.140625" style="115" customWidth="1"/>
    <col min="16133" max="16133" width="14.85546875" style="115" customWidth="1"/>
    <col min="16134" max="16134" width="17" style="115" customWidth="1"/>
    <col min="16135" max="16135" width="15" style="115" customWidth="1"/>
    <col min="16136" max="16136" width="14.5703125" style="115" customWidth="1"/>
    <col min="16137" max="16137" width="14" style="115" customWidth="1"/>
    <col min="16138" max="16138" width="17.28515625" style="115" customWidth="1"/>
    <col min="16139" max="16139" width="12.140625" style="115" customWidth="1"/>
    <col min="16140" max="16140" width="9" style="115" customWidth="1"/>
    <col min="16141" max="16384" width="9.140625" style="115"/>
  </cols>
  <sheetData>
    <row r="1" spans="1:10" ht="15">
      <c r="A1" s="635" t="s">
        <v>117</v>
      </c>
      <c r="B1" s="635"/>
      <c r="C1" s="635"/>
      <c r="D1" s="635"/>
      <c r="E1" s="635"/>
      <c r="F1" s="635"/>
      <c r="G1" s="635"/>
      <c r="H1" s="635"/>
      <c r="I1" s="635"/>
      <c r="J1" s="635"/>
    </row>
    <row r="2" spans="1:10" ht="15" customHeight="1">
      <c r="A2" s="111"/>
      <c r="B2" s="636" t="str">
        <f>'расчет 2023 '!B2:I2</f>
        <v xml:space="preserve">Муниципальное бюджетное общеобразовательное учреждение "Средняя общеобразовательная школа №9" города Чебоксары Чувашской Республики    
</v>
      </c>
      <c r="C2" s="636"/>
      <c r="D2" s="636"/>
      <c r="E2" s="636"/>
      <c r="F2" s="636"/>
      <c r="G2" s="636"/>
      <c r="H2" s="636"/>
      <c r="I2" s="636"/>
      <c r="J2" s="636"/>
    </row>
    <row r="3" spans="1:10" ht="15">
      <c r="A3" s="635" t="str">
        <f>'расчет 2024 '!A3:J3</f>
        <v>на 2024г.</v>
      </c>
      <c r="B3" s="635"/>
      <c r="C3" s="635"/>
      <c r="D3" s="635"/>
      <c r="E3" s="635"/>
      <c r="F3" s="635"/>
      <c r="G3" s="635"/>
      <c r="H3" s="635"/>
      <c r="I3" s="635"/>
      <c r="J3" s="635"/>
    </row>
    <row r="4" spans="1:10" ht="9.75" customHeight="1">
      <c r="A4" s="112"/>
      <c r="B4" s="112"/>
      <c r="C4" s="112"/>
      <c r="D4" s="112"/>
      <c r="E4" s="112"/>
      <c r="F4" s="112"/>
      <c r="G4" s="112"/>
      <c r="H4" s="112"/>
      <c r="I4" s="112"/>
      <c r="J4" s="363"/>
    </row>
    <row r="5" spans="1:10">
      <c r="A5" s="596" t="s">
        <v>118</v>
      </c>
      <c r="B5" s="596"/>
      <c r="C5" s="596"/>
      <c r="D5" s="113" t="s">
        <v>248</v>
      </c>
      <c r="E5" s="145"/>
      <c r="F5" s="145"/>
      <c r="G5" s="145"/>
      <c r="H5" s="114"/>
      <c r="I5" s="114"/>
    </row>
    <row r="6" spans="1:10" ht="6" customHeight="1">
      <c r="A6" s="362"/>
      <c r="B6" s="362"/>
      <c r="C6" s="362"/>
      <c r="D6" s="113"/>
      <c r="E6" s="145"/>
      <c r="F6" s="145"/>
      <c r="G6" s="145"/>
      <c r="H6" s="114"/>
      <c r="I6" s="114"/>
    </row>
    <row r="7" spans="1:10">
      <c r="A7" s="594" t="s">
        <v>120</v>
      </c>
      <c r="B7" s="594"/>
      <c r="C7" s="594"/>
      <c r="D7" s="594"/>
      <c r="E7" s="594"/>
      <c r="F7" s="594"/>
      <c r="G7" s="594"/>
      <c r="H7" s="594"/>
      <c r="I7" s="594"/>
      <c r="J7" s="594"/>
    </row>
    <row r="8" spans="1:10" ht="8.25" customHeight="1">
      <c r="A8" s="112"/>
      <c r="B8" s="112"/>
      <c r="C8" s="112"/>
      <c r="D8" s="112"/>
      <c r="E8" s="112"/>
      <c r="F8" s="112"/>
      <c r="G8" s="112"/>
      <c r="H8" s="112"/>
      <c r="I8" s="112"/>
      <c r="J8" s="363"/>
    </row>
    <row r="9" spans="1:10">
      <c r="A9" s="595" t="s">
        <v>121</v>
      </c>
      <c r="B9" s="595"/>
      <c r="C9" s="116" t="s">
        <v>410</v>
      </c>
      <c r="D9" s="116"/>
      <c r="E9" s="113"/>
      <c r="F9" s="113"/>
      <c r="G9" s="113"/>
      <c r="H9" s="113"/>
      <c r="I9" s="112"/>
      <c r="J9" s="363"/>
    </row>
    <row r="10" spans="1:10" ht="4.5" customHeight="1">
      <c r="A10" s="117"/>
      <c r="B10" s="117"/>
      <c r="C10" s="117"/>
      <c r="D10" s="117"/>
      <c r="E10" s="117"/>
      <c r="F10" s="117"/>
      <c r="G10" s="117"/>
      <c r="H10" s="117"/>
      <c r="I10" s="112"/>
      <c r="J10" s="363"/>
    </row>
    <row r="11" spans="1:10">
      <c r="A11" s="112" t="s">
        <v>122</v>
      </c>
      <c r="B11" s="117"/>
      <c r="C11" s="117"/>
      <c r="D11" s="117"/>
      <c r="E11" s="117"/>
      <c r="F11" s="117"/>
      <c r="G11" s="117"/>
      <c r="H11" s="117"/>
      <c r="I11" s="112"/>
      <c r="J11" s="363"/>
    </row>
    <row r="12" spans="1:10" ht="5.25" customHeight="1">
      <c r="A12" s="112"/>
      <c r="B12" s="112"/>
      <c r="C12" s="112"/>
      <c r="D12" s="112"/>
      <c r="E12" s="112"/>
      <c r="F12" s="112"/>
      <c r="G12" s="112"/>
      <c r="H12" s="112"/>
      <c r="I12" s="112"/>
      <c r="J12" s="363"/>
    </row>
    <row r="13" spans="1:10" ht="18.75" customHeight="1">
      <c r="A13" s="632" t="s">
        <v>123</v>
      </c>
      <c r="B13" s="632" t="s">
        <v>124</v>
      </c>
      <c r="C13" s="632" t="s">
        <v>125</v>
      </c>
      <c r="D13" s="602" t="s">
        <v>126</v>
      </c>
      <c r="E13" s="602"/>
      <c r="F13" s="602"/>
      <c r="G13" s="602"/>
      <c r="H13" s="602" t="s">
        <v>127</v>
      </c>
      <c r="I13" s="602" t="s">
        <v>128</v>
      </c>
      <c r="J13" s="602" t="s">
        <v>129</v>
      </c>
    </row>
    <row r="14" spans="1:10" ht="15" customHeight="1">
      <c r="A14" s="633"/>
      <c r="B14" s="633"/>
      <c r="C14" s="633"/>
      <c r="D14" s="602" t="s">
        <v>130</v>
      </c>
      <c r="E14" s="602" t="s">
        <v>7</v>
      </c>
      <c r="F14" s="602"/>
      <c r="G14" s="602"/>
      <c r="H14" s="602"/>
      <c r="I14" s="602"/>
      <c r="J14" s="602"/>
    </row>
    <row r="15" spans="1:10" ht="38.25" customHeight="1">
      <c r="A15" s="634"/>
      <c r="B15" s="634"/>
      <c r="C15" s="634"/>
      <c r="D15" s="602"/>
      <c r="E15" s="365" t="s">
        <v>131</v>
      </c>
      <c r="F15" s="365" t="s">
        <v>132</v>
      </c>
      <c r="G15" s="365" t="s">
        <v>133</v>
      </c>
      <c r="H15" s="602"/>
      <c r="I15" s="602"/>
      <c r="J15" s="602"/>
    </row>
    <row r="16" spans="1:10" ht="23.25" customHeight="1">
      <c r="A16" s="118" t="s">
        <v>134</v>
      </c>
      <c r="B16" s="119" t="s">
        <v>135</v>
      </c>
      <c r="C16" s="120">
        <f>C163</f>
        <v>7</v>
      </c>
      <c r="D16" s="121">
        <f>E16+F16+G16</f>
        <v>268.75</v>
      </c>
      <c r="E16" s="121">
        <f>E163</f>
        <v>268.75</v>
      </c>
      <c r="F16" s="121"/>
      <c r="G16" s="121"/>
      <c r="H16" s="121"/>
      <c r="I16" s="121"/>
      <c r="J16" s="220">
        <f>D16*12*C16</f>
        <v>22575</v>
      </c>
    </row>
    <row r="17" spans="1:12" ht="29.25" customHeight="1">
      <c r="A17" s="118" t="s">
        <v>136</v>
      </c>
      <c r="B17" s="119" t="s">
        <v>137</v>
      </c>
      <c r="C17" s="120">
        <f>C164</f>
        <v>109.61</v>
      </c>
      <c r="D17" s="121">
        <f>E17+F17+G17</f>
        <v>326.09935224888238</v>
      </c>
      <c r="E17" s="121">
        <f>E164</f>
        <v>326.09935224888238</v>
      </c>
      <c r="F17" s="121"/>
      <c r="G17" s="121"/>
      <c r="H17" s="121"/>
      <c r="I17" s="121"/>
      <c r="J17" s="220">
        <f>D17*12*C17+K17</f>
        <v>428925</v>
      </c>
      <c r="K17" s="139">
        <f>K166</f>
        <v>0</v>
      </c>
    </row>
    <row r="18" spans="1:12" ht="36" customHeight="1">
      <c r="A18" s="118" t="s">
        <v>138</v>
      </c>
      <c r="B18" s="119" t="s">
        <v>139</v>
      </c>
      <c r="C18" s="120">
        <f>C165</f>
        <v>0</v>
      </c>
      <c r="D18" s="121">
        <f>E18+F18+G18</f>
        <v>0</v>
      </c>
      <c r="E18" s="121">
        <f>E165</f>
        <v>0</v>
      </c>
      <c r="F18" s="121"/>
      <c r="G18" s="121"/>
      <c r="H18" s="121"/>
      <c r="I18" s="121"/>
      <c r="J18" s="220">
        <f>D18*12*C18</f>
        <v>0</v>
      </c>
    </row>
    <row r="19" spans="1:12" ht="17.25" customHeight="1">
      <c r="A19" s="118" t="s">
        <v>138</v>
      </c>
      <c r="B19" s="119" t="s">
        <v>140</v>
      </c>
      <c r="C19" s="120">
        <f>C166</f>
        <v>46</v>
      </c>
      <c r="D19" s="121">
        <f>E19+F19+G19</f>
        <v>0</v>
      </c>
      <c r="E19" s="121">
        <f>E166</f>
        <v>0</v>
      </c>
      <c r="F19" s="121"/>
      <c r="G19" s="121"/>
      <c r="H19" s="121"/>
      <c r="I19" s="121"/>
      <c r="J19" s="220">
        <f>D19*12*C19</f>
        <v>0</v>
      </c>
    </row>
    <row r="20" spans="1:12" s="112" customFormat="1">
      <c r="A20" s="123" t="s">
        <v>141</v>
      </c>
      <c r="B20" s="123"/>
      <c r="C20" s="124" t="s">
        <v>5</v>
      </c>
      <c r="D20" s="125">
        <f>SUM(D16:D19)</f>
        <v>594.84935224888238</v>
      </c>
      <c r="E20" s="126" t="s">
        <v>5</v>
      </c>
      <c r="F20" s="126" t="s">
        <v>5</v>
      </c>
      <c r="G20" s="126" t="s">
        <v>5</v>
      </c>
      <c r="H20" s="126" t="s">
        <v>5</v>
      </c>
      <c r="I20" s="126" t="s">
        <v>5</v>
      </c>
      <c r="J20" s="126">
        <f>SUM(J16:J19)</f>
        <v>451500</v>
      </c>
      <c r="K20" s="128">
        <f>план!I505+план!I506-J20+план!I552</f>
        <v>0</v>
      </c>
    </row>
    <row r="21" spans="1:12" ht="4.5" customHeight="1"/>
    <row r="22" spans="1:12" ht="21.75" customHeight="1">
      <c r="A22" s="627" t="s">
        <v>249</v>
      </c>
      <c r="B22" s="627"/>
      <c r="C22" s="627"/>
      <c r="D22" s="627"/>
      <c r="E22" s="627"/>
      <c r="F22" s="627"/>
      <c r="G22" s="627"/>
      <c r="H22" s="627"/>
      <c r="I22" s="627"/>
      <c r="J22" s="627"/>
    </row>
    <row r="23" spans="1:12" ht="6" customHeight="1"/>
    <row r="24" spans="1:12">
      <c r="A24" s="364" t="s">
        <v>121</v>
      </c>
      <c r="B24" s="362"/>
      <c r="C24" s="116" t="s">
        <v>143</v>
      </c>
      <c r="D24" s="116"/>
      <c r="E24" s="113"/>
      <c r="F24" s="113"/>
      <c r="G24" s="117"/>
      <c r="H24" s="117"/>
    </row>
    <row r="25" spans="1:12">
      <c r="A25" s="595" t="s">
        <v>144</v>
      </c>
      <c r="B25" s="596"/>
      <c r="C25" s="596"/>
      <c r="D25" s="596"/>
      <c r="E25" s="596"/>
      <c r="F25" s="596"/>
      <c r="G25" s="596"/>
      <c r="H25" s="596"/>
    </row>
    <row r="26" spans="1:12" ht="3" customHeight="1"/>
    <row r="27" spans="1:12" ht="51">
      <c r="A27" s="366" t="s">
        <v>123</v>
      </c>
      <c r="B27" s="587" t="s">
        <v>145</v>
      </c>
      <c r="C27" s="588"/>
      <c r="D27" s="588"/>
      <c r="E27" s="589"/>
      <c r="F27" s="367" t="s">
        <v>146</v>
      </c>
      <c r="G27" s="366" t="s">
        <v>147</v>
      </c>
      <c r="H27" s="366" t="s">
        <v>148</v>
      </c>
      <c r="I27" s="365" t="s">
        <v>149</v>
      </c>
      <c r="K27" s="115"/>
      <c r="L27" s="110"/>
    </row>
    <row r="28" spans="1:12" ht="22.5" customHeight="1">
      <c r="A28" s="221" t="s">
        <v>134</v>
      </c>
      <c r="B28" s="651" t="s">
        <v>150</v>
      </c>
      <c r="C28" s="651"/>
      <c r="D28" s="651"/>
      <c r="E28" s="651"/>
      <c r="F28" s="130"/>
      <c r="G28" s="131"/>
      <c r="H28" s="131"/>
      <c r="I28" s="122">
        <f>план!I507</f>
        <v>5000</v>
      </c>
      <c r="K28" s="115"/>
      <c r="L28" s="110"/>
    </row>
    <row r="29" spans="1:12" s="112" customFormat="1">
      <c r="A29" s="132"/>
      <c r="B29" s="652" t="s">
        <v>141</v>
      </c>
      <c r="C29" s="652"/>
      <c r="D29" s="652"/>
      <c r="E29" s="652"/>
      <c r="F29" s="222" t="s">
        <v>5</v>
      </c>
      <c r="G29" s="377" t="s">
        <v>5</v>
      </c>
      <c r="H29" s="377" t="s">
        <v>5</v>
      </c>
      <c r="I29" s="133">
        <f>I28</f>
        <v>5000</v>
      </c>
      <c r="J29" s="363"/>
      <c r="L29" s="363"/>
    </row>
    <row r="30" spans="1:12" ht="5.25" customHeight="1"/>
    <row r="31" spans="1:12">
      <c r="A31" s="112" t="s">
        <v>250</v>
      </c>
    </row>
    <row r="32" spans="1:12" ht="3" customHeight="1"/>
    <row r="33" spans="1:13">
      <c r="A33" s="364" t="s">
        <v>121</v>
      </c>
      <c r="B33" s="362"/>
      <c r="C33" s="113" t="s">
        <v>151</v>
      </c>
      <c r="D33" s="113"/>
      <c r="E33" s="113"/>
      <c r="F33" s="113"/>
      <c r="G33" s="117"/>
      <c r="H33" s="117"/>
    </row>
    <row r="34" spans="1:13" ht="51">
      <c r="A34" s="366" t="s">
        <v>123</v>
      </c>
      <c r="B34" s="602" t="s">
        <v>145</v>
      </c>
      <c r="C34" s="602"/>
      <c r="D34" s="602"/>
      <c r="E34" s="602"/>
      <c r="F34" s="366" t="s">
        <v>153</v>
      </c>
      <c r="G34" s="366" t="s">
        <v>154</v>
      </c>
      <c r="H34" s="366" t="s">
        <v>155</v>
      </c>
      <c r="I34" s="365" t="s">
        <v>149</v>
      </c>
      <c r="K34" s="115"/>
      <c r="L34" s="110"/>
    </row>
    <row r="35" spans="1:13" ht="20.25" customHeight="1">
      <c r="A35" s="129" t="s">
        <v>134</v>
      </c>
      <c r="B35" s="597" t="s">
        <v>156</v>
      </c>
      <c r="C35" s="598"/>
      <c r="D35" s="598"/>
      <c r="E35" s="599"/>
      <c r="F35" s="134">
        <f>I35/H35/G35</f>
        <v>226.5</v>
      </c>
      <c r="G35" s="134">
        <v>12</v>
      </c>
      <c r="H35" s="134">
        <v>50</v>
      </c>
      <c r="I35" s="122">
        <f>план!I510+план!I553</f>
        <v>135900</v>
      </c>
      <c r="K35" s="115"/>
      <c r="L35" s="110"/>
    </row>
    <row r="36" spans="1:13" s="112" customFormat="1">
      <c r="A36" s="135"/>
      <c r="B36" s="641" t="s">
        <v>141</v>
      </c>
      <c r="C36" s="642"/>
      <c r="D36" s="642"/>
      <c r="E36" s="643"/>
      <c r="F36" s="377" t="s">
        <v>5</v>
      </c>
      <c r="G36" s="377" t="s">
        <v>5</v>
      </c>
      <c r="H36" s="377" t="s">
        <v>5</v>
      </c>
      <c r="I36" s="133">
        <f>I35</f>
        <v>135900</v>
      </c>
      <c r="J36" s="363"/>
      <c r="L36" s="363"/>
    </row>
    <row r="37" spans="1:13" ht="7.5" customHeight="1"/>
    <row r="38" spans="1:13" ht="13.5" customHeight="1">
      <c r="A38" s="112" t="s">
        <v>157</v>
      </c>
    </row>
    <row r="39" spans="1:13">
      <c r="A39" s="364" t="s">
        <v>121</v>
      </c>
      <c r="B39" s="362"/>
      <c r="C39" s="116" t="s">
        <v>158</v>
      </c>
      <c r="D39" s="116"/>
      <c r="E39" s="113"/>
      <c r="F39" s="113"/>
      <c r="G39" s="117"/>
      <c r="H39" s="117"/>
    </row>
    <row r="40" spans="1:13" ht="6.75" customHeight="1">
      <c r="A40" s="364"/>
      <c r="B40" s="362"/>
      <c r="C40" s="113"/>
      <c r="D40" s="113"/>
      <c r="E40" s="113"/>
      <c r="F40" s="113"/>
      <c r="G40" s="117"/>
      <c r="H40" s="117"/>
    </row>
    <row r="41" spans="1:13" ht="38.25">
      <c r="A41" s="365" t="s">
        <v>123</v>
      </c>
      <c r="B41" s="602" t="s">
        <v>159</v>
      </c>
      <c r="C41" s="602"/>
      <c r="D41" s="602"/>
      <c r="E41" s="602"/>
      <c r="F41" s="602"/>
      <c r="G41" s="365" t="s">
        <v>160</v>
      </c>
      <c r="H41" s="365" t="s">
        <v>161</v>
      </c>
      <c r="I41" s="365" t="s">
        <v>162</v>
      </c>
      <c r="K41" s="115"/>
      <c r="M41" s="110"/>
    </row>
    <row r="42" spans="1:13" ht="23.25" customHeight="1">
      <c r="A42" s="223" t="s">
        <v>134</v>
      </c>
      <c r="B42" s="603" t="s">
        <v>163</v>
      </c>
      <c r="C42" s="603"/>
      <c r="D42" s="603"/>
      <c r="E42" s="603"/>
      <c r="F42" s="603"/>
      <c r="G42" s="137"/>
      <c r="H42" s="137"/>
      <c r="I42" s="122">
        <f>план!I508+план!I554+план!I580</f>
        <v>0</v>
      </c>
      <c r="K42" s="115"/>
      <c r="M42" s="110"/>
    </row>
    <row r="43" spans="1:13">
      <c r="A43" s="157"/>
      <c r="B43" s="641" t="s">
        <v>141</v>
      </c>
      <c r="C43" s="642"/>
      <c r="D43" s="642"/>
      <c r="E43" s="642"/>
      <c r="F43" s="643"/>
      <c r="G43" s="138" t="s">
        <v>5</v>
      </c>
      <c r="H43" s="138" t="s">
        <v>5</v>
      </c>
      <c r="I43" s="133">
        <f>SUM(I42:I42)</f>
        <v>0</v>
      </c>
      <c r="K43" s="115"/>
      <c r="M43" s="110"/>
    </row>
    <row r="44" spans="1:13" ht="7.5" customHeight="1"/>
    <row r="45" spans="1:13">
      <c r="A45" s="112" t="s">
        <v>164</v>
      </c>
    </row>
    <row r="46" spans="1:13">
      <c r="A46" s="364" t="s">
        <v>121</v>
      </c>
      <c r="B46" s="362"/>
      <c r="C46" s="116" t="s">
        <v>165</v>
      </c>
      <c r="D46" s="116"/>
      <c r="E46" s="113"/>
      <c r="F46" s="113"/>
      <c r="G46" s="117"/>
      <c r="H46" s="117"/>
    </row>
    <row r="47" spans="1:13" ht="6" customHeight="1"/>
    <row r="48" spans="1:13" ht="26.25" customHeight="1">
      <c r="A48" s="373" t="s">
        <v>123</v>
      </c>
      <c r="B48" s="580" t="s">
        <v>0</v>
      </c>
      <c r="C48" s="581"/>
      <c r="D48" s="581"/>
      <c r="E48" s="581"/>
      <c r="F48" s="581"/>
      <c r="G48" s="581"/>
      <c r="H48" s="582"/>
      <c r="I48" s="646" t="s">
        <v>166</v>
      </c>
      <c r="J48" s="647"/>
      <c r="K48" s="115"/>
      <c r="M48" s="110"/>
    </row>
    <row r="49" spans="1:13" ht="22.5" customHeight="1">
      <c r="A49" s="136" t="s">
        <v>134</v>
      </c>
      <c r="B49" s="648" t="s">
        <v>167</v>
      </c>
      <c r="C49" s="649"/>
      <c r="D49" s="649"/>
      <c r="E49" s="649"/>
      <c r="F49" s="649"/>
      <c r="G49" s="649"/>
      <c r="H49" s="650"/>
      <c r="I49" s="616">
        <f>план!I509+план!I581</f>
        <v>10000</v>
      </c>
      <c r="J49" s="616"/>
      <c r="K49" s="115"/>
      <c r="M49" s="110"/>
    </row>
    <row r="50" spans="1:13">
      <c r="A50" s="157"/>
      <c r="B50" s="641" t="s">
        <v>141</v>
      </c>
      <c r="C50" s="642"/>
      <c r="D50" s="642"/>
      <c r="E50" s="642"/>
      <c r="F50" s="642"/>
      <c r="G50" s="642"/>
      <c r="H50" s="643"/>
      <c r="I50" s="612">
        <f>I49</f>
        <v>10000</v>
      </c>
      <c r="J50" s="612"/>
      <c r="K50" s="115"/>
      <c r="M50" s="139"/>
    </row>
    <row r="51" spans="1:13" ht="10.5" customHeight="1">
      <c r="A51" s="140"/>
      <c r="B51" s="140"/>
      <c r="C51" s="140"/>
      <c r="D51" s="140"/>
      <c r="E51" s="140"/>
      <c r="F51" s="140"/>
      <c r="G51" s="140"/>
      <c r="H51" s="140"/>
      <c r="I51" s="140"/>
      <c r="J51" s="186"/>
      <c r="K51" s="115"/>
      <c r="M51" s="139"/>
    </row>
    <row r="52" spans="1:13">
      <c r="A52" s="143" t="s">
        <v>121</v>
      </c>
      <c r="B52" s="117"/>
      <c r="C52" s="144" t="s">
        <v>168</v>
      </c>
      <c r="D52" s="144"/>
      <c r="E52" s="113"/>
      <c r="F52" s="113"/>
      <c r="G52" s="113"/>
      <c r="H52" s="145"/>
      <c r="I52" s="117"/>
      <c r="J52" s="224"/>
    </row>
    <row r="53" spans="1:13" ht="5.25" customHeight="1">
      <c r="A53" s="117"/>
      <c r="B53" s="117"/>
      <c r="C53" s="117"/>
      <c r="D53" s="117"/>
      <c r="E53" s="117"/>
      <c r="F53" s="117"/>
      <c r="G53" s="117"/>
      <c r="H53" s="117"/>
      <c r="I53" s="117"/>
      <c r="J53" s="224"/>
    </row>
    <row r="54" spans="1:13" ht="24.75" customHeight="1">
      <c r="A54" s="644" t="s">
        <v>169</v>
      </c>
      <c r="B54" s="645"/>
      <c r="C54" s="645"/>
      <c r="D54" s="645"/>
      <c r="E54" s="645"/>
      <c r="F54" s="645"/>
      <c r="G54" s="645"/>
      <c r="H54" s="225"/>
      <c r="I54" s="225"/>
      <c r="J54" s="226"/>
    </row>
    <row r="55" spans="1:13" ht="2.25" customHeight="1"/>
    <row r="56" spans="1:13" ht="42">
      <c r="A56" s="365" t="s">
        <v>123</v>
      </c>
      <c r="B56" s="602" t="s">
        <v>170</v>
      </c>
      <c r="C56" s="602"/>
      <c r="D56" s="602"/>
      <c r="E56" s="602"/>
      <c r="F56" s="602"/>
      <c r="G56" s="22" t="s">
        <v>171</v>
      </c>
      <c r="H56" s="365" t="s">
        <v>172</v>
      </c>
    </row>
    <row r="57" spans="1:13" ht="15.75" customHeight="1">
      <c r="A57" s="146"/>
      <c r="B57" s="625" t="s">
        <v>173</v>
      </c>
      <c r="C57" s="625"/>
      <c r="D57" s="625"/>
      <c r="E57" s="625"/>
      <c r="F57" s="625"/>
      <c r="G57" s="147"/>
      <c r="H57" s="148">
        <f>H58+H61+H65</f>
        <v>0</v>
      </c>
    </row>
    <row r="58" spans="1:13" s="112" customFormat="1" ht="15.75" customHeight="1">
      <c r="A58" s="368" t="s">
        <v>134</v>
      </c>
      <c r="B58" s="625" t="s">
        <v>174</v>
      </c>
      <c r="C58" s="625"/>
      <c r="D58" s="625"/>
      <c r="E58" s="625"/>
      <c r="F58" s="625"/>
      <c r="G58" s="138" t="s">
        <v>5</v>
      </c>
      <c r="H58" s="149">
        <f>H60</f>
        <v>99330</v>
      </c>
      <c r="J58" s="363"/>
      <c r="K58" s="363"/>
    </row>
    <row r="59" spans="1:13" ht="16.5" customHeight="1">
      <c r="A59" s="136"/>
      <c r="B59" s="617" t="s">
        <v>7</v>
      </c>
      <c r="C59" s="617"/>
      <c r="D59" s="617"/>
      <c r="E59" s="617"/>
      <c r="F59" s="617"/>
      <c r="G59" s="150"/>
      <c r="H59" s="151"/>
    </row>
    <row r="60" spans="1:13" ht="16.5" customHeight="1">
      <c r="A60" s="136" t="s">
        <v>175</v>
      </c>
      <c r="B60" s="617" t="s">
        <v>176</v>
      </c>
      <c r="C60" s="617"/>
      <c r="D60" s="617"/>
      <c r="E60" s="617"/>
      <c r="F60" s="617"/>
      <c r="G60" s="152"/>
      <c r="H60" s="153">
        <f>K60</f>
        <v>99330</v>
      </c>
      <c r="K60" s="110">
        <f>K66*22%</f>
        <v>99330</v>
      </c>
    </row>
    <row r="61" spans="1:13" ht="15" customHeight="1">
      <c r="A61" s="368" t="s">
        <v>136</v>
      </c>
      <c r="B61" s="625" t="s">
        <v>177</v>
      </c>
      <c r="C61" s="625"/>
      <c r="D61" s="625"/>
      <c r="E61" s="625"/>
      <c r="F61" s="625"/>
      <c r="G61" s="154"/>
      <c r="H61" s="155">
        <f>H63+H64</f>
        <v>13996.5</v>
      </c>
    </row>
    <row r="62" spans="1:13" ht="14.25" customHeight="1">
      <c r="A62" s="136"/>
      <c r="B62" s="617" t="s">
        <v>7</v>
      </c>
      <c r="C62" s="617"/>
      <c r="D62" s="617"/>
      <c r="E62" s="617"/>
      <c r="F62" s="617"/>
      <c r="G62" s="150"/>
      <c r="H62" s="151"/>
    </row>
    <row r="63" spans="1:13" ht="30" customHeight="1">
      <c r="A63" s="136" t="s">
        <v>178</v>
      </c>
      <c r="B63" s="617" t="s">
        <v>179</v>
      </c>
      <c r="C63" s="617"/>
      <c r="D63" s="617"/>
      <c r="E63" s="617"/>
      <c r="F63" s="617"/>
      <c r="G63" s="152"/>
      <c r="H63" s="153">
        <f>K63</f>
        <v>13093.5</v>
      </c>
      <c r="K63" s="110">
        <f>K66*2.9%</f>
        <v>13093.5</v>
      </c>
    </row>
    <row r="64" spans="1:13" ht="26.25" customHeight="1">
      <c r="A64" s="136" t="s">
        <v>180</v>
      </c>
      <c r="B64" s="617" t="s">
        <v>181</v>
      </c>
      <c r="C64" s="617"/>
      <c r="D64" s="617"/>
      <c r="E64" s="617"/>
      <c r="F64" s="617"/>
      <c r="G64" s="152"/>
      <c r="H64" s="153">
        <f>K64</f>
        <v>903</v>
      </c>
      <c r="K64" s="110">
        <f>K66*0.2%</f>
        <v>903</v>
      </c>
    </row>
    <row r="65" spans="1:13" ht="27.75" customHeight="1">
      <c r="A65" s="368" t="s">
        <v>138</v>
      </c>
      <c r="B65" s="625" t="s">
        <v>182</v>
      </c>
      <c r="C65" s="625"/>
      <c r="D65" s="625"/>
      <c r="E65" s="625"/>
      <c r="F65" s="625"/>
      <c r="G65" s="371"/>
      <c r="H65" s="156">
        <f>K65-K69</f>
        <v>-113326.5</v>
      </c>
      <c r="K65" s="110">
        <f>K66*5.1%</f>
        <v>23026.5</v>
      </c>
    </row>
    <row r="66" spans="1:13">
      <c r="A66" s="157"/>
      <c r="B66" s="626" t="s">
        <v>141</v>
      </c>
      <c r="C66" s="626"/>
      <c r="D66" s="626"/>
      <c r="E66" s="626"/>
      <c r="F66" s="626"/>
      <c r="G66" s="371" t="s">
        <v>5</v>
      </c>
      <c r="H66" s="158">
        <f>H57</f>
        <v>0</v>
      </c>
      <c r="K66" s="159">
        <f>план!I505+план!I506</f>
        <v>451500</v>
      </c>
    </row>
    <row r="67" spans="1:13" ht="2.25" customHeight="1"/>
    <row r="68" spans="1:13" ht="21.75" customHeight="1">
      <c r="A68" s="627" t="s">
        <v>249</v>
      </c>
      <c r="B68" s="627"/>
      <c r="C68" s="627"/>
      <c r="D68" s="627"/>
      <c r="E68" s="627"/>
      <c r="F68" s="627"/>
      <c r="G68" s="627"/>
      <c r="H68" s="627"/>
      <c r="I68" s="160"/>
      <c r="J68" s="227"/>
      <c r="K68" s="159">
        <f>план!I511+план!I582+план!I556</f>
        <v>0</v>
      </c>
    </row>
    <row r="69" spans="1:13" ht="10.5" customHeight="1">
      <c r="K69" s="164">
        <f>K65+K64+K63+K60-K68</f>
        <v>136353</v>
      </c>
    </row>
    <row r="70" spans="1:13" ht="12" customHeight="1">
      <c r="A70" s="594" t="s">
        <v>183</v>
      </c>
      <c r="B70" s="594"/>
      <c r="C70" s="594"/>
      <c r="D70" s="594"/>
      <c r="E70" s="594"/>
      <c r="F70" s="594"/>
      <c r="G70" s="594"/>
      <c r="H70" s="594"/>
      <c r="I70" s="594"/>
      <c r="J70" s="594"/>
      <c r="K70" s="165">
        <f>H66-K68</f>
        <v>0</v>
      </c>
    </row>
    <row r="71" spans="1:13" ht="5.25" customHeight="1"/>
    <row r="72" spans="1:13" ht="14.25">
      <c r="A72" s="166" t="s">
        <v>121</v>
      </c>
      <c r="C72" s="167">
        <v>243</v>
      </c>
    </row>
    <row r="73" spans="1:13">
      <c r="A73" s="112" t="s">
        <v>399</v>
      </c>
    </row>
    <row r="74" spans="1:13" ht="38.25">
      <c r="A74" s="373" t="s">
        <v>123</v>
      </c>
      <c r="B74" s="580" t="s">
        <v>0</v>
      </c>
      <c r="C74" s="581"/>
      <c r="D74" s="581"/>
      <c r="E74" s="581"/>
      <c r="F74" s="581"/>
      <c r="G74" s="581"/>
      <c r="H74" s="581"/>
      <c r="I74" s="582"/>
      <c r="J74" s="373" t="s">
        <v>166</v>
      </c>
      <c r="K74" s="115"/>
      <c r="M74" s="110"/>
    </row>
    <row r="75" spans="1:13" ht="26.25" customHeight="1">
      <c r="A75" s="175" t="s">
        <v>134</v>
      </c>
      <c r="B75" s="592" t="s">
        <v>395</v>
      </c>
      <c r="C75" s="584"/>
      <c r="D75" s="584"/>
      <c r="E75" s="584"/>
      <c r="F75" s="584"/>
      <c r="G75" s="584"/>
      <c r="H75" s="584"/>
      <c r="I75" s="585"/>
      <c r="J75" s="176">
        <f>план!I516</f>
        <v>0</v>
      </c>
      <c r="K75" s="115"/>
      <c r="M75" s="110"/>
    </row>
    <row r="76" spans="1:13">
      <c r="A76" s="571" t="s">
        <v>141</v>
      </c>
      <c r="B76" s="572"/>
      <c r="C76" s="572"/>
      <c r="D76" s="572"/>
      <c r="E76" s="572"/>
      <c r="F76" s="572"/>
      <c r="G76" s="572"/>
      <c r="H76" s="572"/>
      <c r="I76" s="573"/>
      <c r="J76" s="374">
        <f>J75</f>
        <v>0</v>
      </c>
      <c r="K76" s="115"/>
      <c r="M76" s="139"/>
    </row>
    <row r="77" spans="1:13" ht="5.25" customHeight="1"/>
    <row r="78" spans="1:13">
      <c r="A78" s="112" t="s">
        <v>400</v>
      </c>
    </row>
    <row r="79" spans="1:13" ht="6" customHeight="1"/>
    <row r="80" spans="1:13" ht="38.25">
      <c r="A80" s="373" t="s">
        <v>123</v>
      </c>
      <c r="B80" s="580" t="s">
        <v>0</v>
      </c>
      <c r="C80" s="581"/>
      <c r="D80" s="581"/>
      <c r="E80" s="581"/>
      <c r="F80" s="581"/>
      <c r="G80" s="581"/>
      <c r="H80" s="581"/>
      <c r="I80" s="582"/>
      <c r="J80" s="373" t="s">
        <v>166</v>
      </c>
      <c r="K80" s="115"/>
      <c r="M80" s="110"/>
    </row>
    <row r="81" spans="1:13" ht="44.25" customHeight="1">
      <c r="A81" s="136" t="s">
        <v>134</v>
      </c>
      <c r="B81" s="607" t="s">
        <v>384</v>
      </c>
      <c r="C81" s="607"/>
      <c r="D81" s="607"/>
      <c r="E81" s="607"/>
      <c r="F81" s="607"/>
      <c r="G81" s="607"/>
      <c r="H81" s="607"/>
      <c r="I81" s="607"/>
      <c r="J81" s="372">
        <f>план!I518</f>
        <v>0</v>
      </c>
      <c r="K81" s="115"/>
      <c r="M81" s="110"/>
    </row>
    <row r="82" spans="1:13">
      <c r="A82" s="571" t="s">
        <v>141</v>
      </c>
      <c r="B82" s="572"/>
      <c r="C82" s="572"/>
      <c r="D82" s="572"/>
      <c r="E82" s="572"/>
      <c r="F82" s="572"/>
      <c r="G82" s="572"/>
      <c r="H82" s="572"/>
      <c r="I82" s="573"/>
      <c r="J82" s="374">
        <f>J81</f>
        <v>0</v>
      </c>
      <c r="K82" s="115"/>
      <c r="M82" s="139"/>
    </row>
    <row r="83" spans="1:13" ht="14.25">
      <c r="A83" s="166" t="s">
        <v>121</v>
      </c>
      <c r="C83" s="167">
        <v>244</v>
      </c>
    </row>
    <row r="84" spans="1:13">
      <c r="A84" s="112" t="s">
        <v>401</v>
      </c>
    </row>
    <row r="85" spans="1:13" ht="31.5">
      <c r="A85" s="365" t="s">
        <v>123</v>
      </c>
      <c r="B85" s="602" t="s">
        <v>159</v>
      </c>
      <c r="C85" s="602"/>
      <c r="D85" s="602"/>
      <c r="E85" s="602"/>
      <c r="F85" s="602"/>
      <c r="G85" s="365" t="s">
        <v>185</v>
      </c>
      <c r="H85" s="365" t="s">
        <v>186</v>
      </c>
      <c r="I85" s="365" t="s">
        <v>187</v>
      </c>
      <c r="J85" s="22" t="s">
        <v>149</v>
      </c>
      <c r="K85" s="115"/>
      <c r="M85" s="110"/>
    </row>
    <row r="86" spans="1:13" ht="17.25" customHeight="1">
      <c r="A86" s="168">
        <v>1</v>
      </c>
      <c r="B86" s="603" t="s">
        <v>188</v>
      </c>
      <c r="C86" s="603"/>
      <c r="D86" s="603"/>
      <c r="E86" s="603"/>
      <c r="F86" s="603"/>
      <c r="G86" s="168"/>
      <c r="H86" s="152">
        <v>12</v>
      </c>
      <c r="I86" s="122">
        <f>J86/H86</f>
        <v>833.33333333333337</v>
      </c>
      <c r="J86" s="372">
        <f>план!I513+план!I558</f>
        <v>10000</v>
      </c>
      <c r="K86" s="115"/>
      <c r="M86" s="110"/>
    </row>
    <row r="87" spans="1:13" ht="17.25" customHeight="1">
      <c r="A87" s="168">
        <v>2</v>
      </c>
      <c r="B87" s="603" t="s">
        <v>189</v>
      </c>
      <c r="C87" s="603"/>
      <c r="D87" s="603"/>
      <c r="E87" s="603"/>
      <c r="F87" s="603"/>
      <c r="G87" s="168"/>
      <c r="H87" s="152">
        <v>12</v>
      </c>
      <c r="I87" s="122">
        <f>J87/H87</f>
        <v>0</v>
      </c>
      <c r="J87" s="372">
        <v>0</v>
      </c>
      <c r="K87" s="115"/>
      <c r="M87" s="110"/>
    </row>
    <row r="88" spans="1:13" ht="27" customHeight="1">
      <c r="A88" s="136" t="s">
        <v>138</v>
      </c>
      <c r="B88" s="603" t="s">
        <v>190</v>
      </c>
      <c r="C88" s="603"/>
      <c r="D88" s="603"/>
      <c r="E88" s="603"/>
      <c r="F88" s="603"/>
      <c r="G88" s="137"/>
      <c r="H88" s="152"/>
      <c r="I88" s="152"/>
      <c r="J88" s="372">
        <v>0</v>
      </c>
      <c r="K88" s="115"/>
      <c r="M88" s="110"/>
    </row>
    <row r="89" spans="1:13">
      <c r="A89" s="593" t="s">
        <v>191</v>
      </c>
      <c r="B89" s="593"/>
      <c r="C89" s="593"/>
      <c r="D89" s="593"/>
      <c r="E89" s="593"/>
      <c r="F89" s="593"/>
      <c r="G89" s="138" t="s">
        <v>5</v>
      </c>
      <c r="H89" s="138" t="s">
        <v>5</v>
      </c>
      <c r="I89" s="138" t="s">
        <v>5</v>
      </c>
      <c r="J89" s="374">
        <f>SUM(J86:J88)</f>
        <v>10000</v>
      </c>
      <c r="K89" s="115"/>
      <c r="M89" s="110"/>
    </row>
    <row r="90" spans="1:13" ht="11.25" customHeight="1"/>
    <row r="91" spans="1:13" ht="13.5" customHeight="1">
      <c r="A91" s="112" t="s">
        <v>402</v>
      </c>
    </row>
    <row r="92" spans="1:13" ht="38.25">
      <c r="A92" s="365" t="s">
        <v>123</v>
      </c>
      <c r="B92" s="587" t="s">
        <v>159</v>
      </c>
      <c r="C92" s="588"/>
      <c r="D92" s="588"/>
      <c r="E92" s="589"/>
      <c r="F92" s="365" t="s">
        <v>160</v>
      </c>
      <c r="G92" s="365" t="s">
        <v>161</v>
      </c>
      <c r="H92" s="365" t="s">
        <v>162</v>
      </c>
      <c r="K92" s="115"/>
      <c r="M92" s="110"/>
    </row>
    <row r="93" spans="1:13" ht="21" customHeight="1">
      <c r="A93" s="136" t="s">
        <v>134</v>
      </c>
      <c r="B93" s="583" t="s">
        <v>193</v>
      </c>
      <c r="C93" s="590"/>
      <c r="D93" s="590"/>
      <c r="E93" s="591"/>
      <c r="F93" s="137"/>
      <c r="G93" s="137"/>
      <c r="H93" s="122">
        <f>план!I514+план!I559</f>
        <v>10000</v>
      </c>
      <c r="K93" s="115"/>
      <c r="M93" s="110"/>
    </row>
    <row r="94" spans="1:13">
      <c r="A94" s="571" t="s">
        <v>141</v>
      </c>
      <c r="B94" s="572"/>
      <c r="C94" s="572"/>
      <c r="D94" s="572"/>
      <c r="E94" s="573"/>
      <c r="F94" s="138" t="s">
        <v>5</v>
      </c>
      <c r="G94" s="138" t="s">
        <v>5</v>
      </c>
      <c r="H94" s="133">
        <f>SUM(H93:H93)</f>
        <v>10000</v>
      </c>
      <c r="K94" s="115"/>
      <c r="M94" s="110"/>
    </row>
    <row r="95" spans="1:13" ht="7.5" customHeight="1"/>
    <row r="96" spans="1:13" ht="16.5" customHeight="1">
      <c r="A96" s="112" t="s">
        <v>403</v>
      </c>
    </row>
    <row r="97" spans="1:13" ht="38.25">
      <c r="A97" s="365" t="s">
        <v>123</v>
      </c>
      <c r="B97" s="587" t="s">
        <v>0</v>
      </c>
      <c r="C97" s="588"/>
      <c r="D97" s="588"/>
      <c r="E97" s="589"/>
      <c r="F97" s="365" t="s">
        <v>195</v>
      </c>
      <c r="G97" s="365" t="s">
        <v>196</v>
      </c>
      <c r="H97" s="365" t="s">
        <v>197</v>
      </c>
      <c r="I97" s="365" t="s">
        <v>198</v>
      </c>
      <c r="K97" s="115"/>
      <c r="L97" s="110"/>
    </row>
    <row r="98" spans="1:13" ht="40.5" customHeight="1">
      <c r="A98" s="168">
        <v>1</v>
      </c>
      <c r="B98" s="604" t="s">
        <v>251</v>
      </c>
      <c r="C98" s="605"/>
      <c r="D98" s="605"/>
      <c r="E98" s="606"/>
      <c r="F98" s="169"/>
      <c r="G98" s="170"/>
      <c r="H98" s="168"/>
      <c r="I98" s="122">
        <f>план!I515+план!I520+план!I560</f>
        <v>50400</v>
      </c>
      <c r="K98" s="115"/>
      <c r="L98" s="110"/>
    </row>
    <row r="99" spans="1:13">
      <c r="A99" s="571" t="s">
        <v>141</v>
      </c>
      <c r="B99" s="572"/>
      <c r="C99" s="572"/>
      <c r="D99" s="572"/>
      <c r="E99" s="573"/>
      <c r="F99" s="138" t="s">
        <v>5</v>
      </c>
      <c r="G99" s="138" t="s">
        <v>5</v>
      </c>
      <c r="H99" s="138" t="s">
        <v>5</v>
      </c>
      <c r="I99" s="133">
        <f>SUM(I98:I98)</f>
        <v>50400</v>
      </c>
      <c r="K99" s="115"/>
      <c r="L99" s="110"/>
    </row>
    <row r="100" spans="1:13">
      <c r="K100" s="174"/>
    </row>
    <row r="101" spans="1:13">
      <c r="A101" s="112" t="s">
        <v>404</v>
      </c>
    </row>
    <row r="102" spans="1:13" ht="38.25">
      <c r="A102" s="373" t="s">
        <v>123</v>
      </c>
      <c r="B102" s="580" t="s">
        <v>0</v>
      </c>
      <c r="C102" s="581"/>
      <c r="D102" s="581"/>
      <c r="E102" s="581"/>
      <c r="F102" s="581"/>
      <c r="G102" s="581"/>
      <c r="H102" s="581"/>
      <c r="I102" s="582"/>
      <c r="J102" s="373" t="s">
        <v>166</v>
      </c>
      <c r="K102" s="115"/>
      <c r="M102" s="110"/>
    </row>
    <row r="103" spans="1:13" ht="186.75" customHeight="1">
      <c r="A103" s="175" t="s">
        <v>134</v>
      </c>
      <c r="B103" s="592" t="s">
        <v>387</v>
      </c>
      <c r="C103" s="584"/>
      <c r="D103" s="584"/>
      <c r="E103" s="584"/>
      <c r="F103" s="584"/>
      <c r="G103" s="584"/>
      <c r="H103" s="584"/>
      <c r="I103" s="585"/>
      <c r="J103" s="176">
        <f>план!I517+план!I562+план!I586</f>
        <v>320000</v>
      </c>
      <c r="K103" s="115"/>
      <c r="M103" s="110"/>
    </row>
    <row r="104" spans="1:13">
      <c r="A104" s="571" t="s">
        <v>141</v>
      </c>
      <c r="B104" s="572"/>
      <c r="C104" s="572"/>
      <c r="D104" s="572"/>
      <c r="E104" s="572"/>
      <c r="F104" s="572"/>
      <c r="G104" s="572"/>
      <c r="H104" s="572"/>
      <c r="I104" s="573"/>
      <c r="J104" s="374">
        <f>J103</f>
        <v>320000</v>
      </c>
      <c r="K104" s="115"/>
      <c r="M104" s="139"/>
    </row>
    <row r="105" spans="1:13" ht="5.25" customHeight="1"/>
    <row r="106" spans="1:13">
      <c r="A106" s="112" t="s">
        <v>405</v>
      </c>
    </row>
    <row r="107" spans="1:13" ht="6" customHeight="1"/>
    <row r="108" spans="1:13" ht="38.25">
      <c r="A108" s="373" t="s">
        <v>123</v>
      </c>
      <c r="B108" s="580" t="s">
        <v>0</v>
      </c>
      <c r="C108" s="581"/>
      <c r="D108" s="581"/>
      <c r="E108" s="581"/>
      <c r="F108" s="581"/>
      <c r="G108" s="581"/>
      <c r="H108" s="581"/>
      <c r="I108" s="582"/>
      <c r="J108" s="373" t="s">
        <v>166</v>
      </c>
      <c r="K108" s="115"/>
      <c r="M108" s="110"/>
    </row>
    <row r="109" spans="1:13" ht="290.25" customHeight="1">
      <c r="A109" s="136" t="s">
        <v>134</v>
      </c>
      <c r="B109" s="592" t="s">
        <v>381</v>
      </c>
      <c r="C109" s="584"/>
      <c r="D109" s="584"/>
      <c r="E109" s="584"/>
      <c r="F109" s="584"/>
      <c r="G109" s="584"/>
      <c r="H109" s="584"/>
      <c r="I109" s="585"/>
      <c r="J109" s="372">
        <f>план!I519+план!I563+план!I587</f>
        <v>195000</v>
      </c>
      <c r="K109" s="115"/>
      <c r="M109" s="110"/>
    </row>
    <row r="110" spans="1:13">
      <c r="A110" s="571" t="s">
        <v>141</v>
      </c>
      <c r="B110" s="572"/>
      <c r="C110" s="572"/>
      <c r="D110" s="572"/>
      <c r="E110" s="572"/>
      <c r="F110" s="572"/>
      <c r="G110" s="572"/>
      <c r="H110" s="572"/>
      <c r="I110" s="573"/>
      <c r="J110" s="374">
        <f>J109</f>
        <v>195000</v>
      </c>
      <c r="K110" s="115"/>
      <c r="M110" s="139"/>
    </row>
    <row r="111" spans="1:13" ht="7.5" customHeight="1">
      <c r="A111" s="140"/>
      <c r="B111" s="140"/>
      <c r="C111" s="140"/>
      <c r="D111" s="140"/>
      <c r="E111" s="140"/>
      <c r="F111" s="140"/>
      <c r="G111" s="140"/>
      <c r="H111" s="140"/>
      <c r="I111" s="140"/>
      <c r="J111" s="186"/>
      <c r="K111" s="115"/>
      <c r="M111" s="139"/>
    </row>
    <row r="112" spans="1:13" ht="15">
      <c r="A112" s="112" t="s">
        <v>406</v>
      </c>
    </row>
    <row r="113" spans="1:13" ht="25.5" customHeight="1">
      <c r="A113" s="365" t="s">
        <v>123</v>
      </c>
      <c r="B113" s="587" t="s">
        <v>159</v>
      </c>
      <c r="C113" s="588"/>
      <c r="D113" s="588"/>
      <c r="E113" s="588"/>
      <c r="F113" s="588"/>
      <c r="G113" s="588"/>
      <c r="H113" s="588"/>
      <c r="I113" s="589"/>
      <c r="J113" s="365" t="s">
        <v>209</v>
      </c>
      <c r="K113" s="115"/>
      <c r="M113" s="110"/>
    </row>
    <row r="114" spans="1:13" ht="259.5" customHeight="1">
      <c r="A114" s="187" t="s">
        <v>134</v>
      </c>
      <c r="B114" s="609" t="s">
        <v>411</v>
      </c>
      <c r="C114" s="610"/>
      <c r="D114" s="610"/>
      <c r="E114" s="610"/>
      <c r="F114" s="610"/>
      <c r="G114" s="610"/>
      <c r="H114" s="610"/>
      <c r="I114" s="611"/>
      <c r="J114" s="176">
        <f>план!I532+план!I571+план!I588</f>
        <v>120000</v>
      </c>
      <c r="K114" s="115"/>
      <c r="M114" s="110"/>
    </row>
    <row r="115" spans="1:13">
      <c r="A115" s="571" t="s">
        <v>141</v>
      </c>
      <c r="B115" s="572"/>
      <c r="C115" s="572"/>
      <c r="D115" s="572"/>
      <c r="E115" s="572"/>
      <c r="F115" s="572"/>
      <c r="G115" s="572"/>
      <c r="H115" s="572"/>
      <c r="I115" s="573"/>
      <c r="J115" s="374">
        <f>SUM(J114:J114)</f>
        <v>120000</v>
      </c>
      <c r="K115" s="115"/>
      <c r="M115" s="110"/>
    </row>
    <row r="116" spans="1:13" ht="6" customHeight="1"/>
    <row r="117" spans="1:13" ht="15">
      <c r="A117" s="112" t="s">
        <v>407</v>
      </c>
    </row>
    <row r="118" spans="1:13" ht="3" customHeight="1"/>
    <row r="119" spans="1:13" ht="25.5">
      <c r="A119" s="365" t="s">
        <v>123</v>
      </c>
      <c r="B119" s="587" t="s">
        <v>159</v>
      </c>
      <c r="C119" s="588"/>
      <c r="D119" s="588"/>
      <c r="E119" s="588"/>
      <c r="F119" s="588"/>
      <c r="G119" s="588"/>
      <c r="H119" s="588"/>
      <c r="I119" s="589"/>
      <c r="J119" s="365" t="s">
        <v>209</v>
      </c>
      <c r="K119" s="115"/>
      <c r="M119" s="110"/>
    </row>
    <row r="120" spans="1:13" s="110" customFormat="1">
      <c r="A120" s="168">
        <v>1</v>
      </c>
      <c r="B120" s="638">
        <v>2</v>
      </c>
      <c r="C120" s="639"/>
      <c r="D120" s="639"/>
      <c r="E120" s="639"/>
      <c r="F120" s="639"/>
      <c r="G120" s="639"/>
      <c r="H120" s="639"/>
      <c r="I120" s="640"/>
      <c r="J120" s="168">
        <v>5</v>
      </c>
    </row>
    <row r="121" spans="1:13" ht="280.5" customHeight="1">
      <c r="A121" s="177">
        <v>1</v>
      </c>
      <c r="B121" s="618" t="s">
        <v>382</v>
      </c>
      <c r="C121" s="619"/>
      <c r="D121" s="619"/>
      <c r="E121" s="619"/>
      <c r="F121" s="619"/>
      <c r="G121" s="619"/>
      <c r="H121" s="619"/>
      <c r="I121" s="620"/>
      <c r="J121" s="178">
        <f>план!I533+план!I534+план!I535+план!I536+план!I537+план!I538+план!I539+план!I540+план!I544+план!I545+план!I546+план!I547+план!I572+план!I573+план!I574+план!I575+план!I576+план!I577+план!I589+план!I590</f>
        <v>214600</v>
      </c>
      <c r="K121" s="115"/>
      <c r="M121" s="110"/>
    </row>
    <row r="122" spans="1:13" s="112" customFormat="1" ht="13.5" customHeight="1">
      <c r="A122" s="571" t="s">
        <v>141</v>
      </c>
      <c r="B122" s="572"/>
      <c r="C122" s="572"/>
      <c r="D122" s="572"/>
      <c r="E122" s="572"/>
      <c r="F122" s="572"/>
      <c r="G122" s="572"/>
      <c r="H122" s="572"/>
      <c r="I122" s="573"/>
      <c r="J122" s="374">
        <f>J121</f>
        <v>214600</v>
      </c>
      <c r="M122" s="363"/>
    </row>
    <row r="123" spans="1:13" s="112" customFormat="1" ht="3.75" customHeight="1">
      <c r="A123" s="179"/>
      <c r="B123" s="179"/>
      <c r="C123" s="179"/>
      <c r="D123" s="179"/>
      <c r="E123" s="179"/>
      <c r="F123" s="180"/>
      <c r="G123" s="181"/>
      <c r="H123" s="142"/>
      <c r="I123" s="114"/>
      <c r="J123" s="363"/>
      <c r="K123" s="363"/>
    </row>
    <row r="124" spans="1:13">
      <c r="A124" s="112" t="s">
        <v>121</v>
      </c>
      <c r="C124" s="182">
        <v>247</v>
      </c>
    </row>
    <row r="125" spans="1:13" ht="16.5" customHeight="1">
      <c r="A125" s="112" t="s">
        <v>503</v>
      </c>
    </row>
    <row r="126" spans="1:13" ht="38.25">
      <c r="A126" s="365" t="s">
        <v>123</v>
      </c>
      <c r="B126" s="587" t="s">
        <v>0</v>
      </c>
      <c r="C126" s="588"/>
      <c r="D126" s="588"/>
      <c r="E126" s="589"/>
      <c r="F126" s="365" t="s">
        <v>195</v>
      </c>
      <c r="G126" s="365" t="s">
        <v>196</v>
      </c>
      <c r="H126" s="365" t="s">
        <v>197</v>
      </c>
      <c r="I126" s="365" t="s">
        <v>198</v>
      </c>
      <c r="K126" s="115"/>
      <c r="L126" s="110"/>
    </row>
    <row r="127" spans="1:13" ht="33" customHeight="1">
      <c r="A127" s="168">
        <v>1</v>
      </c>
      <c r="B127" s="604" t="s">
        <v>504</v>
      </c>
      <c r="C127" s="605"/>
      <c r="D127" s="605"/>
      <c r="E127" s="606"/>
      <c r="F127" s="169"/>
      <c r="G127" s="170"/>
      <c r="H127" s="168"/>
      <c r="I127" s="122">
        <f>план!I520</f>
        <v>0</v>
      </c>
      <c r="K127" s="115"/>
      <c r="L127" s="110"/>
    </row>
    <row r="128" spans="1:13">
      <c r="A128" s="571" t="s">
        <v>141</v>
      </c>
      <c r="B128" s="572"/>
      <c r="C128" s="572"/>
      <c r="D128" s="572"/>
      <c r="E128" s="573"/>
      <c r="F128" s="138" t="s">
        <v>5</v>
      </c>
      <c r="G128" s="138" t="s">
        <v>5</v>
      </c>
      <c r="H128" s="138" t="s">
        <v>5</v>
      </c>
      <c r="I128" s="133">
        <f>SUM(I127:I127)</f>
        <v>0</v>
      </c>
      <c r="K128" s="115"/>
      <c r="L128" s="110"/>
    </row>
    <row r="129" spans="1:13">
      <c r="A129" s="594" t="s">
        <v>252</v>
      </c>
      <c r="B129" s="594"/>
      <c r="C129" s="594"/>
      <c r="D129" s="594"/>
      <c r="E129" s="594"/>
      <c r="F129" s="594"/>
      <c r="G129" s="594"/>
      <c r="H129" s="594"/>
      <c r="I129" s="594"/>
      <c r="J129" s="594"/>
    </row>
    <row r="130" spans="1:13">
      <c r="A130" s="228"/>
      <c r="B130" s="228"/>
      <c r="C130" s="193"/>
      <c r="D130" s="193"/>
      <c r="E130" s="193"/>
    </row>
    <row r="131" spans="1:13">
      <c r="A131" s="112" t="s">
        <v>121</v>
      </c>
      <c r="C131" s="182" t="s">
        <v>391</v>
      </c>
    </row>
    <row r="132" spans="1:13">
      <c r="A132" s="112" t="s">
        <v>211</v>
      </c>
    </row>
    <row r="133" spans="1:13" ht="21.75" customHeight="1">
      <c r="A133" s="365" t="s">
        <v>123</v>
      </c>
      <c r="B133" s="602" t="s">
        <v>159</v>
      </c>
      <c r="C133" s="602"/>
      <c r="D133" s="602"/>
      <c r="E133" s="602"/>
      <c r="F133" s="602"/>
      <c r="G133" s="602"/>
      <c r="H133" s="602"/>
      <c r="I133" s="365" t="s">
        <v>217</v>
      </c>
      <c r="J133" s="22" t="s">
        <v>218</v>
      </c>
      <c r="K133" s="115"/>
      <c r="M133" s="110"/>
    </row>
    <row r="134" spans="1:13" ht="30.75" customHeight="1">
      <c r="A134" s="136" t="s">
        <v>134</v>
      </c>
      <c r="B134" s="608" t="s">
        <v>234</v>
      </c>
      <c r="C134" s="608"/>
      <c r="D134" s="608"/>
      <c r="E134" s="608"/>
      <c r="F134" s="608"/>
      <c r="G134" s="608"/>
      <c r="H134" s="608"/>
      <c r="I134" s="137"/>
      <c r="J134" s="122">
        <f>план!I522+план!I523</f>
        <v>1000</v>
      </c>
      <c r="K134" s="115"/>
      <c r="M134" s="110"/>
    </row>
    <row r="135" spans="1:13" s="112" customFormat="1">
      <c r="A135" s="593" t="s">
        <v>141</v>
      </c>
      <c r="B135" s="593"/>
      <c r="C135" s="593"/>
      <c r="D135" s="593"/>
      <c r="E135" s="593"/>
      <c r="F135" s="593"/>
      <c r="G135" s="593"/>
      <c r="H135" s="593"/>
      <c r="I135" s="138" t="s">
        <v>5</v>
      </c>
      <c r="J135" s="133">
        <f>J134</f>
        <v>1000</v>
      </c>
      <c r="M135" s="363"/>
    </row>
    <row r="136" spans="1:13" ht="9.75" customHeight="1"/>
    <row r="137" spans="1:13">
      <c r="A137" s="112" t="s">
        <v>121</v>
      </c>
      <c r="C137" s="182" t="s">
        <v>253</v>
      </c>
    </row>
    <row r="138" spans="1:13">
      <c r="A138" s="112" t="s">
        <v>211</v>
      </c>
    </row>
    <row r="139" spans="1:13" ht="21.75" customHeight="1">
      <c r="A139" s="365" t="s">
        <v>123</v>
      </c>
      <c r="B139" s="587" t="s">
        <v>159</v>
      </c>
      <c r="C139" s="588"/>
      <c r="D139" s="588"/>
      <c r="E139" s="588"/>
      <c r="F139" s="588"/>
      <c r="G139" s="589"/>
      <c r="H139" s="365" t="s">
        <v>217</v>
      </c>
      <c r="I139" s="22" t="s">
        <v>218</v>
      </c>
      <c r="K139" s="115"/>
      <c r="M139" s="110"/>
    </row>
    <row r="140" spans="1:13">
      <c r="A140" s="168">
        <v>1</v>
      </c>
      <c r="B140" s="638">
        <v>2</v>
      </c>
      <c r="C140" s="639"/>
      <c r="D140" s="639"/>
      <c r="E140" s="639"/>
      <c r="F140" s="639"/>
      <c r="G140" s="640"/>
      <c r="H140" s="168">
        <v>3</v>
      </c>
      <c r="I140" s="168">
        <v>4</v>
      </c>
      <c r="K140" s="115"/>
      <c r="M140" s="110"/>
    </row>
    <row r="141" spans="1:13" ht="25.5" customHeight="1">
      <c r="A141" s="136" t="s">
        <v>134</v>
      </c>
      <c r="B141" s="583" t="s">
        <v>254</v>
      </c>
      <c r="C141" s="590"/>
      <c r="D141" s="590"/>
      <c r="E141" s="590"/>
      <c r="F141" s="590"/>
      <c r="G141" s="591"/>
      <c r="H141" s="137"/>
      <c r="I141" s="122">
        <f>план!I524+план!I525</f>
        <v>20000</v>
      </c>
      <c r="K141" s="115"/>
      <c r="M141" s="110"/>
    </row>
    <row r="142" spans="1:13" s="112" customFormat="1">
      <c r="A142" s="571" t="s">
        <v>141</v>
      </c>
      <c r="B142" s="572"/>
      <c r="C142" s="572"/>
      <c r="D142" s="572"/>
      <c r="E142" s="572"/>
      <c r="F142" s="572"/>
      <c r="G142" s="573"/>
      <c r="H142" s="138" t="s">
        <v>5</v>
      </c>
      <c r="I142" s="133">
        <f>I141</f>
        <v>20000</v>
      </c>
      <c r="J142" s="363"/>
      <c r="M142" s="363"/>
    </row>
    <row r="143" spans="1:13" ht="9.75" customHeight="1"/>
    <row r="144" spans="1:13">
      <c r="A144" s="112" t="s">
        <v>121</v>
      </c>
      <c r="C144" s="182" t="s">
        <v>392</v>
      </c>
    </row>
    <row r="145" spans="1:13">
      <c r="A145" s="112" t="s">
        <v>255</v>
      </c>
    </row>
    <row r="146" spans="1:13" ht="29.25" customHeight="1">
      <c r="A146" s="365" t="s">
        <v>123</v>
      </c>
      <c r="B146" s="587" t="s">
        <v>159</v>
      </c>
      <c r="C146" s="588"/>
      <c r="D146" s="588"/>
      <c r="E146" s="588"/>
      <c r="F146" s="588"/>
      <c r="G146" s="589"/>
      <c r="H146" s="373" t="s">
        <v>217</v>
      </c>
      <c r="I146" s="373" t="s">
        <v>218</v>
      </c>
      <c r="K146" s="115"/>
      <c r="M146" s="110"/>
    </row>
    <row r="147" spans="1:13" ht="46.5" customHeight="1">
      <c r="A147" s="136" t="s">
        <v>134</v>
      </c>
      <c r="B147" s="583" t="s">
        <v>256</v>
      </c>
      <c r="C147" s="590"/>
      <c r="D147" s="590"/>
      <c r="E147" s="590"/>
      <c r="F147" s="590"/>
      <c r="G147" s="591"/>
      <c r="H147" s="137"/>
      <c r="I147" s="122">
        <f>план!I526+план!I527+план!I528+план!I529+план!I530</f>
        <v>5000</v>
      </c>
      <c r="K147" s="115"/>
      <c r="M147" s="110"/>
    </row>
    <row r="148" spans="1:13">
      <c r="A148" s="571" t="s">
        <v>141</v>
      </c>
      <c r="B148" s="572"/>
      <c r="C148" s="572"/>
      <c r="D148" s="572"/>
      <c r="E148" s="572"/>
      <c r="F148" s="572"/>
      <c r="G148" s="573"/>
      <c r="H148" s="138" t="s">
        <v>5</v>
      </c>
      <c r="I148" s="133">
        <f>I147</f>
        <v>5000</v>
      </c>
      <c r="K148" s="115"/>
      <c r="M148" s="174"/>
    </row>
    <row r="149" spans="1:13" s="112" customFormat="1" ht="22.5" customHeight="1">
      <c r="A149" s="179"/>
      <c r="B149" s="179"/>
      <c r="C149" s="179"/>
      <c r="D149" s="179"/>
      <c r="E149" s="179"/>
      <c r="F149" s="180"/>
      <c r="G149" s="181"/>
      <c r="H149" s="142"/>
      <c r="I149" s="114"/>
      <c r="J149" s="363"/>
      <c r="K149" s="363"/>
    </row>
    <row r="150" spans="1:13" s="112" customFormat="1" ht="22.5" customHeight="1">
      <c r="A150" s="179"/>
      <c r="B150" s="179"/>
      <c r="C150" s="574" t="s">
        <v>537</v>
      </c>
      <c r="D150" s="574"/>
      <c r="E150" s="574"/>
      <c r="F150" s="637"/>
      <c r="G150" s="637"/>
      <c r="H150" s="380" t="s">
        <v>536</v>
      </c>
      <c r="I150" s="229"/>
      <c r="J150" s="363"/>
      <c r="K150" s="363"/>
    </row>
    <row r="151" spans="1:13" s="112" customFormat="1" ht="12" customHeight="1">
      <c r="A151" s="179"/>
      <c r="B151" s="192" t="str">
        <f>'расчет 2023 '!B242</f>
        <v xml:space="preserve"> « 10 »января  2022г.</v>
      </c>
      <c r="C151" s="179"/>
      <c r="D151" s="179"/>
      <c r="E151" s="179"/>
      <c r="F151" s="576" t="s">
        <v>239</v>
      </c>
      <c r="G151" s="576"/>
      <c r="H151" s="191" t="s">
        <v>240</v>
      </c>
      <c r="I151" s="117"/>
      <c r="J151" s="363"/>
      <c r="K151" s="363"/>
    </row>
    <row r="152" spans="1:13" s="112" customFormat="1" ht="12" customHeight="1">
      <c r="A152" s="179"/>
      <c r="B152" s="179"/>
      <c r="C152" s="179"/>
      <c r="D152" s="179"/>
      <c r="E152" s="179"/>
      <c r="F152" s="193"/>
      <c r="G152" s="375"/>
      <c r="H152" s="191"/>
      <c r="I152" s="117"/>
      <c r="J152" s="363"/>
      <c r="K152" s="363"/>
    </row>
    <row r="153" spans="1:13">
      <c r="A153" s="379"/>
      <c r="B153" s="379"/>
      <c r="C153" s="379"/>
      <c r="D153" s="379"/>
      <c r="E153" s="379"/>
    </row>
    <row r="154" spans="1:13" ht="28.5" customHeight="1">
      <c r="A154" s="577" t="s">
        <v>241</v>
      </c>
      <c r="B154" s="578"/>
      <c r="C154" s="578"/>
      <c r="D154" s="578"/>
      <c r="E154" s="579"/>
      <c r="F154" s="194">
        <f>J20+I29+I36+I43+I50+H66+J89+H94+I99+J104+J110+J115+J122+J135+I142+I148+J76+J82+I128</f>
        <v>1548400</v>
      </c>
      <c r="G154" s="112" t="s">
        <v>242</v>
      </c>
    </row>
    <row r="155" spans="1:13" ht="18" customHeight="1">
      <c r="A155" s="577" t="s">
        <v>243</v>
      </c>
      <c r="B155" s="578"/>
      <c r="C155" s="578"/>
      <c r="D155" s="578"/>
      <c r="E155" s="579"/>
      <c r="F155" s="195">
        <f>план!I502+план!I543+план!I578</f>
        <v>1548400</v>
      </c>
      <c r="G155" s="112" t="s">
        <v>244</v>
      </c>
    </row>
    <row r="156" spans="1:13" ht="17.25" customHeight="1">
      <c r="A156" s="570" t="s">
        <v>245</v>
      </c>
      <c r="B156" s="570"/>
      <c r="C156" s="570"/>
      <c r="D156" s="570"/>
      <c r="E156" s="570"/>
      <c r="F156" s="194">
        <f>F154-F155</f>
        <v>0</v>
      </c>
    </row>
    <row r="158" spans="1:13">
      <c r="A158" s="566">
        <v>974200</v>
      </c>
      <c r="B158" s="566"/>
      <c r="C158" s="566"/>
      <c r="D158" s="566"/>
      <c r="E158" s="566"/>
      <c r="F158" s="566"/>
      <c r="G158" s="566"/>
      <c r="H158" s="566"/>
      <c r="I158" s="566"/>
      <c r="J158" s="566"/>
      <c r="K158" s="128"/>
      <c r="L158" s="216"/>
    </row>
    <row r="159" spans="1:13">
      <c r="A159" s="567" t="s">
        <v>123</v>
      </c>
      <c r="B159" s="567" t="s">
        <v>124</v>
      </c>
      <c r="C159" s="567" t="s">
        <v>125</v>
      </c>
      <c r="D159" s="565" t="s">
        <v>126</v>
      </c>
      <c r="E159" s="565"/>
      <c r="F159" s="565"/>
      <c r="G159" s="565"/>
      <c r="H159" s="565" t="s">
        <v>127</v>
      </c>
      <c r="I159" s="565" t="s">
        <v>128</v>
      </c>
      <c r="J159" s="565" t="s">
        <v>257</v>
      </c>
    </row>
    <row r="160" spans="1:13">
      <c r="A160" s="568"/>
      <c r="B160" s="568"/>
      <c r="C160" s="568"/>
      <c r="D160" s="565" t="s">
        <v>130</v>
      </c>
      <c r="E160" s="565" t="s">
        <v>7</v>
      </c>
      <c r="F160" s="565"/>
      <c r="G160" s="565"/>
      <c r="H160" s="565"/>
      <c r="I160" s="565"/>
      <c r="J160" s="565"/>
    </row>
    <row r="161" spans="1:12" ht="38.25">
      <c r="A161" s="569"/>
      <c r="B161" s="569"/>
      <c r="C161" s="569"/>
      <c r="D161" s="565"/>
      <c r="E161" s="376" t="s">
        <v>131</v>
      </c>
      <c r="F161" s="376" t="s">
        <v>132</v>
      </c>
      <c r="G161" s="376" t="s">
        <v>133</v>
      </c>
      <c r="H161" s="565"/>
      <c r="I161" s="565"/>
      <c r="J161" s="565"/>
    </row>
    <row r="162" spans="1:12">
      <c r="A162" s="198">
        <v>1</v>
      </c>
      <c r="B162" s="198">
        <v>2</v>
      </c>
      <c r="C162" s="198">
        <v>3</v>
      </c>
      <c r="D162" s="199">
        <v>4</v>
      </c>
      <c r="E162" s="199">
        <v>5</v>
      </c>
      <c r="F162" s="199">
        <v>6</v>
      </c>
      <c r="G162" s="199">
        <v>7</v>
      </c>
      <c r="H162" s="199">
        <v>8</v>
      </c>
      <c r="I162" s="199">
        <v>9</v>
      </c>
      <c r="J162" s="199">
        <v>10</v>
      </c>
    </row>
    <row r="163" spans="1:12" ht="38.25">
      <c r="A163" s="201" t="s">
        <v>134</v>
      </c>
      <c r="B163" s="202" t="s">
        <v>135</v>
      </c>
      <c r="C163" s="203">
        <f>'расчет 2023 '!C255</f>
        <v>7</v>
      </c>
      <c r="D163" s="204">
        <f>E163+F163+G163</f>
        <v>268.75</v>
      </c>
      <c r="E163" s="204">
        <f>K163/C163</f>
        <v>268.75</v>
      </c>
      <c r="F163" s="204"/>
      <c r="G163" s="204"/>
      <c r="H163" s="204"/>
      <c r="I163" s="204"/>
      <c r="J163" s="230">
        <f>D163*12*C163</f>
        <v>22575</v>
      </c>
      <c r="K163" s="206">
        <f>K167*5%/12</f>
        <v>1881.25</v>
      </c>
    </row>
    <row r="164" spans="1:12" ht="25.5">
      <c r="A164" s="201" t="s">
        <v>136</v>
      </c>
      <c r="B164" s="202" t="s">
        <v>137</v>
      </c>
      <c r="C164" s="203">
        <f>'расчет 2023 '!C256</f>
        <v>109.61</v>
      </c>
      <c r="D164" s="204">
        <f>E164+F164+G164</f>
        <v>326.09935224888238</v>
      </c>
      <c r="E164" s="204">
        <f>K164/C164</f>
        <v>326.09935224888238</v>
      </c>
      <c r="F164" s="204"/>
      <c r="G164" s="204"/>
      <c r="H164" s="204"/>
      <c r="I164" s="204"/>
      <c r="J164" s="230">
        <f>D164*12*C164+K166</f>
        <v>428925</v>
      </c>
      <c r="K164" s="206">
        <f>K167*95%/12</f>
        <v>35743.75</v>
      </c>
      <c r="L164" s="207"/>
    </row>
    <row r="165" spans="1:12" ht="38.25">
      <c r="A165" s="201" t="s">
        <v>138</v>
      </c>
      <c r="B165" s="202" t="s">
        <v>139</v>
      </c>
      <c r="C165" s="203">
        <f>'расчет 2023 '!C257</f>
        <v>0</v>
      </c>
      <c r="D165" s="204">
        <f>E165+F165+G165</f>
        <v>0</v>
      </c>
      <c r="E165" s="204"/>
      <c r="F165" s="204"/>
      <c r="G165" s="204"/>
      <c r="H165" s="204"/>
      <c r="I165" s="204"/>
      <c r="J165" s="230">
        <f>D165*12*C165</f>
        <v>0</v>
      </c>
      <c r="K165" s="206"/>
      <c r="L165" s="207"/>
    </row>
    <row r="166" spans="1:12" ht="24.75" customHeight="1">
      <c r="A166" s="201" t="s">
        <v>138</v>
      </c>
      <c r="B166" s="202" t="s">
        <v>140</v>
      </c>
      <c r="C166" s="203">
        <f>'расчет 2023 '!C258</f>
        <v>46</v>
      </c>
      <c r="D166" s="204">
        <f>E166+F166+G166</f>
        <v>0</v>
      </c>
      <c r="E166" s="204"/>
      <c r="F166" s="204"/>
      <c r="G166" s="204"/>
      <c r="H166" s="204"/>
      <c r="I166" s="204"/>
      <c r="J166" s="230">
        <f>D166*12*C166</f>
        <v>0</v>
      </c>
      <c r="K166" s="231">
        <v>0</v>
      </c>
      <c r="L166" s="207" t="s">
        <v>258</v>
      </c>
    </row>
    <row r="167" spans="1:12">
      <c r="A167" s="208" t="s">
        <v>141</v>
      </c>
      <c r="B167" s="208"/>
      <c r="C167" s="210">
        <f>SUM(C163:C166)</f>
        <v>162.61000000000001</v>
      </c>
      <c r="D167" s="210">
        <f>SUM(D163:D166)</f>
        <v>594.84935224888238</v>
      </c>
      <c r="E167" s="211" t="s">
        <v>5</v>
      </c>
      <c r="F167" s="211" t="s">
        <v>5</v>
      </c>
      <c r="G167" s="211" t="s">
        <v>5</v>
      </c>
      <c r="H167" s="211" t="s">
        <v>5</v>
      </c>
      <c r="I167" s="211" t="s">
        <v>5</v>
      </c>
      <c r="J167" s="211">
        <f>SUM(J163:J166)</f>
        <v>451500</v>
      </c>
      <c r="K167" s="219">
        <f>план!I505+план!I506+план!I579+план!I552</f>
        <v>451500</v>
      </c>
      <c r="L167" s="213"/>
    </row>
    <row r="168" spans="1:12">
      <c r="K168" s="214">
        <f>K167-J167</f>
        <v>0</v>
      </c>
      <c r="L168" s="215"/>
    </row>
  </sheetData>
  <mergeCells count="106">
    <mergeCell ref="A1:J1"/>
    <mergeCell ref="A3:J3"/>
    <mergeCell ref="A5:C5"/>
    <mergeCell ref="A7:J7"/>
    <mergeCell ref="A9:B9"/>
    <mergeCell ref="B28:E28"/>
    <mergeCell ref="B29:E29"/>
    <mergeCell ref="B34:E34"/>
    <mergeCell ref="B2:J2"/>
    <mergeCell ref="B35:E35"/>
    <mergeCell ref="B36:E36"/>
    <mergeCell ref="B41:F41"/>
    <mergeCell ref="J13:J15"/>
    <mergeCell ref="D14:D15"/>
    <mergeCell ref="E14:G14"/>
    <mergeCell ref="A22:J22"/>
    <mergeCell ref="A25:H25"/>
    <mergeCell ref="B27:E27"/>
    <mergeCell ref="A13:A15"/>
    <mergeCell ref="B13:B15"/>
    <mergeCell ref="C13:C15"/>
    <mergeCell ref="D13:G13"/>
    <mergeCell ref="H13:H15"/>
    <mergeCell ref="I13:I15"/>
    <mergeCell ref="B50:H50"/>
    <mergeCell ref="I50:J50"/>
    <mergeCell ref="A54:G54"/>
    <mergeCell ref="B56:F56"/>
    <mergeCell ref="B57:F57"/>
    <mergeCell ref="B58:F58"/>
    <mergeCell ref="B42:F42"/>
    <mergeCell ref="B43:F43"/>
    <mergeCell ref="B48:H48"/>
    <mergeCell ref="I48:J48"/>
    <mergeCell ref="B49:H49"/>
    <mergeCell ref="I49:J49"/>
    <mergeCell ref="B65:F65"/>
    <mergeCell ref="B66:F66"/>
    <mergeCell ref="A68:H68"/>
    <mergeCell ref="A70:J70"/>
    <mergeCell ref="B74:I74"/>
    <mergeCell ref="B75:I75"/>
    <mergeCell ref="B59:F59"/>
    <mergeCell ref="B60:F60"/>
    <mergeCell ref="B61:F61"/>
    <mergeCell ref="B62:F62"/>
    <mergeCell ref="B63:F63"/>
    <mergeCell ref="B64:F64"/>
    <mergeCell ref="B87:F87"/>
    <mergeCell ref="B88:F88"/>
    <mergeCell ref="A89:F89"/>
    <mergeCell ref="B92:E92"/>
    <mergeCell ref="B93:E93"/>
    <mergeCell ref="A94:E94"/>
    <mergeCell ref="A76:I76"/>
    <mergeCell ref="B80:I80"/>
    <mergeCell ref="B81:I81"/>
    <mergeCell ref="A82:I82"/>
    <mergeCell ref="B85:F85"/>
    <mergeCell ref="B86:F86"/>
    <mergeCell ref="B108:I108"/>
    <mergeCell ref="B109:I109"/>
    <mergeCell ref="A110:I110"/>
    <mergeCell ref="B113:I113"/>
    <mergeCell ref="B114:I114"/>
    <mergeCell ref="A115:I115"/>
    <mergeCell ref="B97:E97"/>
    <mergeCell ref="B98:E98"/>
    <mergeCell ref="A99:E99"/>
    <mergeCell ref="B102:I102"/>
    <mergeCell ref="B103:I103"/>
    <mergeCell ref="A104:I104"/>
    <mergeCell ref="A128:E128"/>
    <mergeCell ref="A129:J129"/>
    <mergeCell ref="B133:H133"/>
    <mergeCell ref="B134:H134"/>
    <mergeCell ref="A135:H135"/>
    <mergeCell ref="B139:G139"/>
    <mergeCell ref="B119:I119"/>
    <mergeCell ref="B120:I120"/>
    <mergeCell ref="B121:I121"/>
    <mergeCell ref="A122:I122"/>
    <mergeCell ref="B126:E126"/>
    <mergeCell ref="B127:E127"/>
    <mergeCell ref="C150:E150"/>
    <mergeCell ref="F150:G150"/>
    <mergeCell ref="F151:G151"/>
    <mergeCell ref="A154:E154"/>
    <mergeCell ref="A155:E155"/>
    <mergeCell ref="A156:E156"/>
    <mergeCell ref="B140:G140"/>
    <mergeCell ref="B141:G141"/>
    <mergeCell ref="A142:G142"/>
    <mergeCell ref="B146:G146"/>
    <mergeCell ref="B147:G147"/>
    <mergeCell ref="A148:G148"/>
    <mergeCell ref="A158:J158"/>
    <mergeCell ref="A159:A161"/>
    <mergeCell ref="B159:B161"/>
    <mergeCell ref="C159:C161"/>
    <mergeCell ref="D159:G159"/>
    <mergeCell ref="H159:H161"/>
    <mergeCell ref="I159:I161"/>
    <mergeCell ref="J159:J161"/>
    <mergeCell ref="D160:D161"/>
    <mergeCell ref="E160:G160"/>
  </mergeCells>
  <pageMargins left="0.70866141732283472" right="0.31496062992125984" top="0" bottom="0" header="0" footer="0"/>
  <pageSetup paperSize="9" scale="47" fitToHeight="2" orientation="portrait" r:id="rId1"/>
  <rowBreaks count="1" manualBreakCount="1">
    <brk id="10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7</vt:i4>
      </vt:variant>
    </vt:vector>
  </HeadingPairs>
  <TitlesOfParts>
    <vt:vector size="14" baseType="lpstr">
      <vt:lpstr>план</vt:lpstr>
      <vt:lpstr>расчет 2022 </vt:lpstr>
      <vt:lpstr>расчет вб 2022 (2)</vt:lpstr>
      <vt:lpstr>расчет 2023 </vt:lpstr>
      <vt:lpstr>расчет вб 2023 </vt:lpstr>
      <vt:lpstr>расчет 2024 </vt:lpstr>
      <vt:lpstr>расчет вб 2024 (2)</vt:lpstr>
      <vt:lpstr>план!Область_печати</vt:lpstr>
      <vt:lpstr>'расчет 2022 '!Область_печати</vt:lpstr>
      <vt:lpstr>'расчет 2023 '!Область_печати</vt:lpstr>
      <vt:lpstr>'расчет 2024 '!Область_печати</vt:lpstr>
      <vt:lpstr>'расчет вб 2022 (2)'!Область_печати</vt:lpstr>
      <vt:lpstr>'расчет вб 2023 '!Область_печати</vt:lpstr>
      <vt:lpstr>'расчет вб 2024 (2)'!Область_печати</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Елена</cp:lastModifiedBy>
  <cp:lastPrinted>2022-01-19T09:41:57Z</cp:lastPrinted>
  <dcterms:created xsi:type="dcterms:W3CDTF">2020-02-10T12:21:16Z</dcterms:created>
  <dcterms:modified xsi:type="dcterms:W3CDTF">2022-02-18T07:35:25Z</dcterms:modified>
</cp:coreProperties>
</file>